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21e75d4e8708aa/文档/"/>
    </mc:Choice>
  </mc:AlternateContent>
  <xr:revisionPtr revIDLastSave="8" documentId="8_{D465BB1D-5456-4030-BFD1-B1322FEC5034}" xr6:coauthVersionLast="47" xr6:coauthVersionMax="47" xr10:uidLastSave="{8162E9D1-7DBD-4B08-A2E7-44D1552F5AA9}"/>
  <bookViews>
    <workbookView xWindow="15" yWindow="30" windowWidth="13470" windowHeight="13290" xr2:uid="{E2DDC9A0-9AB7-446C-A2E4-355C7FE59DFA}"/>
  </bookViews>
  <sheets>
    <sheet name="基本信息" sheetId="1" r:id="rId1"/>
    <sheet name="一级帮派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B7" i="2"/>
  <c r="A14" i="2"/>
  <c r="A12" i="2"/>
  <c r="D3" i="2"/>
  <c r="D2" i="2"/>
  <c r="D41" i="1"/>
  <c r="D40" i="1"/>
  <c r="B40" i="1"/>
  <c r="D42" i="1" s="1"/>
  <c r="B37" i="1"/>
  <c r="D37" i="1" s="1"/>
  <c r="D38" i="1" s="1"/>
  <c r="B35" i="1"/>
  <c r="B36" i="1" s="1"/>
  <c r="D36" i="1" s="1"/>
  <c r="B32" i="1"/>
  <c r="B30" i="1"/>
  <c r="D30" i="1" s="1"/>
  <c r="B20" i="1"/>
  <c r="B16" i="1"/>
  <c r="B17" i="1" s="1"/>
  <c r="D17" i="1" s="1"/>
  <c r="D14" i="1"/>
  <c r="D9" i="1"/>
  <c r="D10" i="1" s="1"/>
  <c r="D8" i="1"/>
  <c r="B11" i="1" s="1"/>
  <c r="D11" i="1" s="1"/>
  <c r="D4" i="1"/>
  <c r="D5" i="1" s="1"/>
  <c r="B4" i="1"/>
  <c r="D23" i="1" s="1"/>
  <c r="B41" i="1" l="1"/>
  <c r="B42" i="1" s="1"/>
  <c r="B23" i="1"/>
  <c r="B26" i="1" s="1"/>
  <c r="B27" i="1" s="1"/>
  <c r="B7" i="1"/>
  <c r="D7" i="1" s="1"/>
  <c r="D31" i="1"/>
  <c r="D32" i="1"/>
  <c r="D33" i="1" s="1"/>
  <c r="D28" i="1"/>
  <c r="B28" i="1"/>
  <c r="D6" i="1"/>
  <c r="B18" i="1"/>
  <c r="B24" i="1"/>
  <c r="B43" i="1"/>
  <c r="D26" i="1" l="1"/>
  <c r="D27" i="1" s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李永生</author>
    <author>liyongsheng</author>
  </authors>
  <commentList>
    <comment ref="A1" authorId="0" shapeId="0" xr:uid="{33203243-5832-4E53-AC2B-BA8C5BD2D48A}">
      <text>
        <r>
          <rPr>
            <b/>
            <sz val="9"/>
            <color indexed="81"/>
            <rFont val="宋体"/>
            <family val="3"/>
            <charset val="134"/>
          </rPr>
          <t xml:space="preserve">《梦幻西游》电脑版
河南1区
少林寺
</t>
        </r>
      </text>
    </comment>
    <comment ref="A2" authorId="0" shapeId="0" xr:uid="{D22F2A17-19AD-4C33-B9D5-AA79B4E56972}">
      <text>
        <r>
          <rPr>
            <b/>
            <sz val="9"/>
            <color indexed="81"/>
            <rFont val="宋体"/>
            <family val="3"/>
            <charset val="134"/>
          </rPr>
          <t>帮派资金
红色：不维护，跑商双倍帮贡，资材不刷新
黑色：正常维护，跑商双倍帮贡，资材刷新
紫色：正常维护，跑商单倍帮贡，资材刷新</t>
        </r>
      </text>
    </comment>
    <comment ref="B2" authorId="1" shapeId="0" xr:uid="{8F70727D-6DC0-4ED8-B1CB-198A28B8E1EB}">
      <text>
        <r>
          <rPr>
            <b/>
            <sz val="9"/>
            <color indexed="81"/>
            <rFont val="宋体"/>
            <family val="3"/>
            <charset val="134"/>
          </rPr>
          <t>帮派现有资金</t>
        </r>
      </text>
    </comment>
    <comment ref="A3" authorId="0" shapeId="0" xr:uid="{AF9AFB20-C1DE-4959-9962-65C0BFE54D0C}">
      <text>
        <r>
          <rPr>
            <b/>
            <sz val="9"/>
            <color indexed="81"/>
            <rFont val="宋体"/>
            <family val="3"/>
            <charset val="134"/>
          </rPr>
          <t>在帮派白虎堂（金库）
点击“白虎堂总管”查看</t>
        </r>
      </text>
    </comment>
    <comment ref="B3" authorId="1" shapeId="0" xr:uid="{26084586-7EE8-4D22-945E-076AA021A730}">
      <text>
        <r>
          <rPr>
            <b/>
            <sz val="9"/>
            <color indexed="81"/>
            <rFont val="宋体"/>
            <family val="3"/>
            <charset val="134"/>
          </rPr>
          <t>帮派维护线</t>
        </r>
      </text>
    </comment>
    <comment ref="C3" authorId="0" shapeId="0" xr:uid="{079D9722-19B1-4677-AEB1-75329989EFD0}">
      <text>
        <r>
          <rPr>
            <b/>
            <sz val="9"/>
            <color indexed="81"/>
            <rFont val="宋体"/>
            <family val="3"/>
            <charset val="134"/>
          </rPr>
          <t>进入帮派金库，
点击“白虎堂总管”查看奖励线。</t>
        </r>
      </text>
    </comment>
    <comment ref="D3" authorId="1" shapeId="0" xr:uid="{91AB7A44-C582-4C22-8464-63387F1E3675}">
      <text>
        <r>
          <rPr>
            <b/>
            <sz val="9"/>
            <color indexed="81"/>
            <rFont val="宋体"/>
            <family val="3"/>
            <charset val="134"/>
          </rPr>
          <t>帮派奖励线</t>
        </r>
      </text>
    </comment>
    <comment ref="A4" authorId="0" shapeId="0" xr:uid="{4F93E654-CA58-48AD-AF72-6A7BF867D57E}">
      <text>
        <r>
          <rPr>
            <b/>
            <sz val="9"/>
            <color indexed="81"/>
            <rFont val="宋体"/>
            <family val="3"/>
            <charset val="134"/>
          </rPr>
          <t>总共资金=帮派资金+储备金</t>
        </r>
      </text>
    </comment>
    <comment ref="C4" authorId="0" shapeId="0" xr:uid="{480E5675-A27A-4D6E-8594-70663491ACA4}">
      <text>
        <r>
          <rPr>
            <b/>
            <sz val="9"/>
            <color indexed="81"/>
            <rFont val="宋体"/>
            <family val="3"/>
            <charset val="134"/>
          </rPr>
          <t>维护资金=帮派资金-维护线</t>
        </r>
      </text>
    </comment>
    <comment ref="D4" authorId="0" shapeId="0" xr:uid="{BAC44FD6-D8E9-41AA-8E6F-39236FD547EB}">
      <text>
        <r>
          <rPr>
            <b/>
            <sz val="9"/>
            <color indexed="81"/>
            <rFont val="宋体"/>
            <family val="3"/>
            <charset val="134"/>
          </rPr>
          <t>-无法正常维护
+可以正常维护</t>
        </r>
      </text>
    </comment>
    <comment ref="A5" authorId="0" shapeId="0" xr:uid="{EC752699-CD03-4BE6-834B-41DECC06D115}">
      <text>
        <r>
          <rPr>
            <b/>
            <sz val="9"/>
            <color indexed="81"/>
            <rFont val="宋体"/>
            <family val="3"/>
            <charset val="134"/>
          </rPr>
          <t>使用Alt+B，点击“建筑”
查看“当前维护费用”</t>
        </r>
      </text>
    </comment>
    <comment ref="B5" authorId="1" shapeId="0" xr:uid="{622D4608-DC47-43C7-871C-5D40C8D04BA5}">
      <text>
        <r>
          <rPr>
            <b/>
            <sz val="9"/>
            <color indexed="81"/>
            <rFont val="宋体"/>
            <family val="3"/>
            <charset val="134"/>
          </rPr>
          <t>当前维护费</t>
        </r>
      </text>
    </comment>
    <comment ref="C5" authorId="0" shapeId="0" xr:uid="{F149591B-198A-46EA-9D73-2C568CA1BEB5}">
      <text>
        <r>
          <rPr>
            <b/>
            <sz val="9"/>
            <color indexed="81"/>
            <rFont val="宋体"/>
            <family val="3"/>
            <charset val="134"/>
          </rPr>
          <t>维护次数=维护资金/当前维护费</t>
        </r>
      </text>
    </comment>
    <comment ref="D6" authorId="0" shapeId="0" xr:uid="{4AE01E84-D6F4-44F4-B4C2-EDBBCAA1BA4D}">
      <text>
        <r>
          <rPr>
            <b/>
            <sz val="9"/>
            <color indexed="81"/>
            <rFont val="宋体"/>
            <family val="3"/>
            <charset val="134"/>
          </rPr>
          <t>维护天数为负数
帮派停止刷新资材
帮派停止研究技能
商人跑商双倍帮贡</t>
        </r>
      </text>
    </comment>
    <comment ref="A7" authorId="0" shapeId="0" xr:uid="{8DFB8151-30B4-4F3C-8788-AD256B42F619}">
      <text>
        <r>
          <rPr>
            <b/>
            <sz val="9"/>
            <color indexed="81"/>
            <rFont val="宋体"/>
            <family val="3"/>
            <charset val="134"/>
          </rPr>
          <t>超出资金=总共资金-奖励线</t>
        </r>
      </text>
    </comment>
    <comment ref="A8" authorId="0" shapeId="0" xr:uid="{DE866680-D2E1-4635-AD8E-1B880EBB49B1}">
      <text>
        <r>
          <rPr>
            <b/>
            <sz val="9"/>
            <color indexed="81"/>
            <rFont val="宋体"/>
            <family val="3"/>
            <charset val="134"/>
          </rPr>
          <t>帮派不维护的情况
每小时扣除的费用</t>
        </r>
      </text>
    </comment>
    <comment ref="C8" authorId="0" shapeId="0" xr:uid="{A36D8F3E-70AE-48CD-8F30-F0086FF6F640}">
      <text>
        <r>
          <rPr>
            <b/>
            <sz val="9"/>
            <color indexed="81"/>
            <rFont val="宋体"/>
            <family val="3"/>
            <charset val="134"/>
          </rPr>
          <t>倒闭倒计时</t>
        </r>
      </text>
    </comment>
    <comment ref="C9" authorId="0" shapeId="0" xr:uid="{D5EC8B2E-58EB-4E62-8C78-8417890F8114}">
      <text>
        <r>
          <rPr>
            <b/>
            <sz val="9"/>
            <color indexed="81"/>
            <rFont val="宋体"/>
            <family val="3"/>
            <charset val="134"/>
          </rPr>
          <t>当帮派资金红色时
帮派不能正常维护
每小时基本维护时
每天的总维护费用</t>
        </r>
      </text>
    </comment>
    <comment ref="A11" authorId="0" shapeId="0" xr:uid="{A942EAC3-C5C7-4CB5-B2BC-14A1A34FC9C8}">
      <text>
        <r>
          <rPr>
            <b/>
            <sz val="9"/>
            <color indexed="81"/>
            <rFont val="宋体"/>
            <family val="3"/>
            <charset val="134"/>
          </rPr>
          <t>还有多少天帮派倒闭</t>
        </r>
      </text>
    </comment>
    <comment ref="B13" authorId="0" shapeId="0" xr:uid="{23FA7A21-2DA9-4FE5-90DB-59B3CB25F5EA}">
      <text>
        <r>
          <rPr>
            <b/>
            <sz val="9"/>
            <color indexed="81"/>
            <rFont val="宋体"/>
            <family val="3"/>
            <charset val="134"/>
          </rPr>
          <t>最后一个数字
跑商二刷时间</t>
        </r>
      </text>
    </comment>
    <comment ref="C13" authorId="0" shapeId="0" xr:uid="{9FD54677-12A8-4E60-977A-C672178CE5FE}">
      <text>
        <r>
          <rPr>
            <b/>
            <sz val="9"/>
            <color indexed="81"/>
            <rFont val="宋体"/>
            <family val="3"/>
            <charset val="134"/>
          </rPr>
          <t>本帮派生活技能研究顺序：
参照【人物属性】-【辅助技能】-【生活技能】界面，
由左向右，由上向下的顺序，进行一一研究。</t>
        </r>
      </text>
    </comment>
    <comment ref="B14" authorId="0" shapeId="0" xr:uid="{78530409-CCD0-41D0-BEA0-43515076F0AC}">
      <text>
        <r>
          <rPr>
            <b/>
            <sz val="9"/>
            <color indexed="81"/>
            <rFont val="宋体"/>
            <family val="3"/>
            <charset val="134"/>
          </rPr>
          <t>2022年04月22日19时36分</t>
        </r>
      </text>
    </comment>
    <comment ref="B16" authorId="0" shapeId="0" xr:uid="{13BF28AF-501D-427F-9B3C-F0B664C212D0}">
      <text>
        <r>
          <rPr>
            <b/>
            <sz val="9"/>
            <color indexed="81"/>
            <rFont val="宋体"/>
            <family val="3"/>
            <charset val="134"/>
          </rPr>
          <t>相差经验=升级经验-研究经验</t>
        </r>
      </text>
    </comment>
    <comment ref="C16" authorId="0" shapeId="0" xr:uid="{499D6586-AF7B-4843-BA6E-A2964AEB9216}">
      <text>
        <r>
          <rPr>
            <b/>
            <sz val="9"/>
            <color indexed="81"/>
            <rFont val="宋体"/>
            <family val="3"/>
            <charset val="134"/>
          </rPr>
          <t>使用Alt+B，点击【基础】
查看“研究力”=增加经验</t>
        </r>
      </text>
    </comment>
    <comment ref="D16" authorId="0" shapeId="0" xr:uid="{D796677E-28BF-449E-A73A-292C549F809B}">
      <text>
        <r>
          <rPr>
            <b/>
            <sz val="9"/>
            <color indexed="81"/>
            <rFont val="宋体"/>
            <family val="3"/>
            <charset val="134"/>
          </rPr>
          <t>研究力</t>
        </r>
      </text>
    </comment>
    <comment ref="A17" authorId="0" shapeId="0" xr:uid="{B4382A1A-75E6-4039-AD13-719877A6834E}">
      <text>
        <r>
          <rPr>
            <b/>
            <sz val="9"/>
            <color indexed="81"/>
            <rFont val="宋体"/>
            <family val="3"/>
            <charset val="134"/>
          </rPr>
          <t>需要研究多少小时</t>
        </r>
      </text>
    </comment>
    <comment ref="B18" authorId="0" shapeId="0" xr:uid="{622A2A5F-E0E5-445B-B903-D4AF31FE1122}">
      <text>
        <r>
          <rPr>
            <b/>
            <sz val="9"/>
            <color indexed="81"/>
            <rFont val="宋体"/>
            <family val="3"/>
            <charset val="134"/>
          </rPr>
          <t>帮派当前的维护次数</t>
        </r>
      </text>
    </comment>
    <comment ref="B23" authorId="0" shapeId="0" xr:uid="{1F627643-F36E-4554-88D8-5874E1F25056}">
      <text>
        <r>
          <rPr>
            <b/>
            <sz val="9"/>
            <color indexed="81"/>
            <rFont val="宋体"/>
            <family val="3"/>
            <charset val="134"/>
          </rPr>
          <t>奖励线-帮派资金=额外资金
额外资金为0时超过奖励线</t>
        </r>
      </text>
    </comment>
    <comment ref="D23" authorId="0" shapeId="0" xr:uid="{B95FA6D9-9E6C-41C6-9EA4-29277523EE9D}">
      <text>
        <r>
          <rPr>
            <b/>
            <sz val="9"/>
            <color indexed="81"/>
            <rFont val="宋体"/>
            <family val="3"/>
            <charset val="134"/>
          </rPr>
          <t>维护资金=维护线-帮派资金
当帮派资金低于维护线时，
正数为危险，负数为安全。</t>
        </r>
      </text>
    </comment>
    <comment ref="B26" authorId="1" shapeId="0" xr:uid="{297A4189-6CBC-422D-828D-3E4DAE89BF9A}">
      <text>
        <r>
          <rPr>
            <b/>
            <sz val="9"/>
            <color indexed="81"/>
            <rFont val="宋体"/>
            <family val="2"/>
            <charset val="134"/>
          </rPr>
          <t>100级以上成员
可以跑商的票数</t>
        </r>
      </text>
    </comment>
    <comment ref="D26" authorId="1" shapeId="0" xr:uid="{8278BE62-6C14-474D-9DAC-7C60CEBBC5A2}">
      <text>
        <r>
          <rPr>
            <b/>
            <sz val="9"/>
            <color indexed="81"/>
            <rFont val="宋体"/>
            <family val="3"/>
            <charset val="134"/>
          </rPr>
          <t>可跑商票数</t>
        </r>
      </text>
    </comment>
    <comment ref="A28" authorId="0" shapeId="0" xr:uid="{3C0CB505-AE73-4E61-81A5-50B18B7D1DD8}">
      <text>
        <r>
          <rPr>
            <b/>
            <sz val="9"/>
            <color indexed="81"/>
            <rFont val="宋体"/>
            <family val="3"/>
            <charset val="134"/>
          </rPr>
          <t>紧急跑商</t>
        </r>
      </text>
    </comment>
    <comment ref="B28" authorId="0" shapeId="0" xr:uid="{36432863-B253-4545-B81A-7956006725B8}">
      <text>
        <r>
          <rPr>
            <b/>
            <sz val="9"/>
            <color indexed="81"/>
            <rFont val="宋体"/>
            <family val="3"/>
            <charset val="134"/>
          </rPr>
          <t>紧急跑商</t>
        </r>
      </text>
    </comment>
    <comment ref="C28" authorId="0" shapeId="0" xr:uid="{38751DCD-8B6C-4B8A-A637-3453BBA5128C}">
      <text>
        <r>
          <rPr>
            <b/>
            <sz val="9"/>
            <color indexed="81"/>
            <rFont val="宋体"/>
            <family val="3"/>
            <charset val="134"/>
          </rPr>
          <t>需要紧急跑商</t>
        </r>
      </text>
    </comment>
    <comment ref="D28" authorId="0" shapeId="0" xr:uid="{4F17C98B-2D2E-440F-BDA5-8C0560D823C7}">
      <text>
        <r>
          <rPr>
            <b/>
            <sz val="9"/>
            <color indexed="81"/>
            <rFont val="宋体"/>
            <family val="3"/>
            <charset val="134"/>
          </rPr>
          <t>紧急跑商</t>
        </r>
      </text>
    </comment>
    <comment ref="B40" authorId="0" shapeId="0" xr:uid="{DA5E0B78-C368-437D-9BAF-08D9D4EA7E82}">
      <text>
        <r>
          <rPr>
            <b/>
            <sz val="9"/>
            <color indexed="81"/>
            <rFont val="宋体"/>
            <family val="3"/>
            <charset val="134"/>
          </rPr>
          <t>每小时维护费用</t>
        </r>
      </text>
    </comment>
    <comment ref="B42" authorId="1" shapeId="0" xr:uid="{6EB4CD38-7A1A-477F-8896-432D897C9C26}">
      <text>
        <r>
          <rPr>
            <b/>
            <sz val="9"/>
            <color indexed="81"/>
            <rFont val="宋体"/>
            <family val="3"/>
            <charset val="134"/>
          </rPr>
          <t>+该数值为正数时，维护费用可全部使用“帮派储备金”扣除。
-该数据为负数时，维护费用将使用“帮派资金+储备金”。</t>
        </r>
      </text>
    </comment>
    <comment ref="B43" authorId="1" shapeId="0" xr:uid="{2B72A547-9EAA-49A8-AE67-C803FFA74432}">
      <text>
        <r>
          <rPr>
            <b/>
            <sz val="9"/>
            <color indexed="81"/>
            <rFont val="宋体"/>
            <family val="3"/>
            <charset val="134"/>
          </rPr>
          <t>部分服务器测试：
+正数，帮派可正常维护
-负数，帮派不正常维护</t>
        </r>
      </text>
    </comment>
  </commentList>
</comments>
</file>

<file path=xl/sharedStrings.xml><?xml version="1.0" encoding="utf-8"?>
<sst xmlns="http://schemas.openxmlformats.org/spreadsheetml/2006/main" count="99" uniqueCount="83">
  <si>
    <t>帮派资金</t>
    <phoneticPr fontId="10" type="noConversion"/>
  </si>
  <si>
    <t>储 备 金</t>
    <phoneticPr fontId="10" type="noConversion"/>
  </si>
  <si>
    <t>无法维护</t>
    <phoneticPr fontId="10" type="noConversion"/>
  </si>
  <si>
    <t>额外奖励</t>
    <phoneticPr fontId="10" type="noConversion"/>
  </si>
  <si>
    <t>总共资金</t>
    <phoneticPr fontId="10" type="noConversion"/>
  </si>
  <si>
    <t>维护资金</t>
    <phoneticPr fontId="10" type="noConversion"/>
  </si>
  <si>
    <t>维护费用</t>
    <phoneticPr fontId="10" type="noConversion"/>
  </si>
  <si>
    <t>维护次数</t>
    <phoneticPr fontId="10" type="noConversion"/>
  </si>
  <si>
    <t>每天维护</t>
    <phoneticPr fontId="10" type="noConversion"/>
  </si>
  <si>
    <t>维护天数</t>
    <phoneticPr fontId="10" type="noConversion"/>
  </si>
  <si>
    <t>超出资金</t>
    <phoneticPr fontId="10" type="noConversion"/>
  </si>
  <si>
    <t>维护小时</t>
    <phoneticPr fontId="10" type="noConversion"/>
  </si>
  <si>
    <t>基本维护</t>
    <phoneticPr fontId="10" type="noConversion"/>
  </si>
  <si>
    <t>倒闭小时</t>
    <phoneticPr fontId="10" type="noConversion"/>
  </si>
  <si>
    <t>基本费用</t>
    <phoneticPr fontId="10" type="noConversion"/>
  </si>
  <si>
    <t>每票跑商</t>
    <phoneticPr fontId="10" type="noConversion"/>
  </si>
  <si>
    <t>跑商票数</t>
    <phoneticPr fontId="10" type="noConversion"/>
  </si>
  <si>
    <t>倒闭天数</t>
    <phoneticPr fontId="10" type="noConversion"/>
  </si>
  <si>
    <t xml:space="preserve">倒闭月数 </t>
    <phoneticPr fontId="10" type="noConversion"/>
  </si>
  <si>
    <t>维护时间</t>
    <phoneticPr fontId="10" type="noConversion"/>
  </si>
  <si>
    <t>研究技能</t>
    <phoneticPr fontId="10" type="noConversion"/>
  </si>
  <si>
    <t>目前等级</t>
    <phoneticPr fontId="10" type="noConversion"/>
  </si>
  <si>
    <t>下一等级</t>
    <phoneticPr fontId="10" type="noConversion"/>
  </si>
  <si>
    <t>研究经验</t>
    <phoneticPr fontId="10" type="noConversion"/>
  </si>
  <si>
    <t>升级经验</t>
    <phoneticPr fontId="10" type="noConversion"/>
  </si>
  <si>
    <t>相差经验</t>
    <phoneticPr fontId="10" type="noConversion"/>
  </si>
  <si>
    <t>增加经验</t>
    <phoneticPr fontId="10" type="noConversion"/>
  </si>
  <si>
    <t>需要小时</t>
    <phoneticPr fontId="10" type="noConversion"/>
  </si>
  <si>
    <t>需要天数</t>
    <phoneticPr fontId="10" type="noConversion"/>
  </si>
  <si>
    <t>是否正常</t>
    <phoneticPr fontId="10" type="noConversion"/>
  </si>
  <si>
    <t>维护储备</t>
    <phoneticPr fontId="10" type="noConversion"/>
  </si>
  <si>
    <t>总共费用</t>
    <phoneticPr fontId="10" type="noConversion"/>
  </si>
  <si>
    <t>召唤兽</t>
    <phoneticPr fontId="10" type="noConversion"/>
  </si>
  <si>
    <t>帮派的奖励线与维护线</t>
    <phoneticPr fontId="10" type="noConversion"/>
  </si>
  <si>
    <t>100级跑商</t>
    <phoneticPr fontId="10" type="noConversion"/>
  </si>
  <si>
    <t>89级跑商</t>
    <phoneticPr fontId="10" type="noConversion"/>
  </si>
  <si>
    <t>额外资金</t>
    <phoneticPr fontId="10" type="noConversion"/>
  </si>
  <si>
    <t>每人跑商</t>
    <phoneticPr fontId="10" type="noConversion"/>
  </si>
  <si>
    <t>个人跑商双倍帮贡与跑商票数</t>
    <phoneticPr fontId="10" type="noConversion"/>
  </si>
  <si>
    <t>18万票数</t>
    <phoneticPr fontId="10" type="noConversion"/>
  </si>
  <si>
    <t>15万票数</t>
    <phoneticPr fontId="10" type="noConversion"/>
  </si>
  <si>
    <t>累积帮贡</t>
    <phoneticPr fontId="10" type="noConversion"/>
  </si>
  <si>
    <t>帮派每日维护费用与团体跑商</t>
    <phoneticPr fontId="10" type="noConversion"/>
  </si>
  <si>
    <t>每天费用</t>
    <phoneticPr fontId="10" type="noConversion"/>
  </si>
  <si>
    <t>一年时间</t>
    <phoneticPr fontId="10" type="noConversion"/>
  </si>
  <si>
    <t>每年费用</t>
    <phoneticPr fontId="10" type="noConversion"/>
  </si>
  <si>
    <t>每票费用</t>
    <phoneticPr fontId="10" type="noConversion"/>
  </si>
  <si>
    <t>每天票数</t>
    <phoneticPr fontId="10" type="noConversion"/>
  </si>
  <si>
    <t>跑商人数</t>
    <phoneticPr fontId="10" type="noConversion"/>
  </si>
  <si>
    <t>每人每天</t>
    <phoneticPr fontId="10" type="noConversion"/>
  </si>
  <si>
    <t>帮派可以捐赠金银锦盒的数量</t>
    <phoneticPr fontId="10" type="noConversion"/>
  </si>
  <si>
    <t>允许范围</t>
    <phoneticPr fontId="10" type="noConversion"/>
  </si>
  <si>
    <t>金银锦盒</t>
    <phoneticPr fontId="10" type="noConversion"/>
  </si>
  <si>
    <t xml:space="preserve">允许数量 </t>
    <phoneticPr fontId="10" type="noConversion"/>
  </si>
  <si>
    <t>预算费用</t>
    <phoneticPr fontId="10" type="noConversion"/>
  </si>
  <si>
    <t>缺乏资金</t>
    <phoneticPr fontId="10" type="noConversion"/>
  </si>
  <si>
    <t>应急数量</t>
    <phoneticPr fontId="10" type="noConversion"/>
  </si>
  <si>
    <t>每个锦盒</t>
    <phoneticPr fontId="10" type="noConversion"/>
  </si>
  <si>
    <t>锦盒费用</t>
    <phoneticPr fontId="10" type="noConversion"/>
  </si>
  <si>
    <t>帮派维护</t>
    <phoneticPr fontId="10" type="noConversion"/>
  </si>
  <si>
    <t>24H维护费</t>
    <phoneticPr fontId="10" type="noConversion"/>
  </si>
  <si>
    <t>全部使用</t>
    <phoneticPr fontId="10" type="noConversion"/>
  </si>
  <si>
    <t>维护10倍</t>
    <phoneticPr fontId="10" type="noConversion"/>
  </si>
  <si>
    <t>测试维护</t>
    <phoneticPr fontId="10" type="noConversion"/>
  </si>
  <si>
    <t>第1983号遇见神鹿帮派情况</t>
    <phoneticPr fontId="10" type="noConversion"/>
  </si>
  <si>
    <t>遇见神鹿帮派技能研究进度</t>
    <phoneticPr fontId="10" type="noConversion"/>
  </si>
  <si>
    <t>遇见神鹿帮派储备金数据分析</t>
    <phoneticPr fontId="10" type="noConversion"/>
  </si>
  <si>
    <t>建筑名称</t>
    <phoneticPr fontId="10" type="noConversion"/>
  </si>
  <si>
    <t>建设数量</t>
    <phoneticPr fontId="10" type="noConversion"/>
  </si>
  <si>
    <t>已经建设</t>
    <phoneticPr fontId="10" type="noConversion"/>
  </si>
  <si>
    <t>缺少数量</t>
    <phoneticPr fontId="10" type="noConversion"/>
  </si>
  <si>
    <t>厢房</t>
    <phoneticPr fontId="10" type="noConversion"/>
  </si>
  <si>
    <t>金库</t>
    <phoneticPr fontId="10" type="noConversion"/>
  </si>
  <si>
    <t>人民币</t>
    <phoneticPr fontId="10" type="noConversion"/>
  </si>
  <si>
    <t>帮贡</t>
    <phoneticPr fontId="10" type="noConversion"/>
  </si>
  <si>
    <t>盒子</t>
    <phoneticPr fontId="10" type="noConversion"/>
  </si>
  <si>
    <t>个</t>
    <phoneticPr fontId="10" type="noConversion"/>
  </si>
  <si>
    <t>银两</t>
    <phoneticPr fontId="10" type="noConversion"/>
  </si>
  <si>
    <t>每个</t>
    <phoneticPr fontId="10" type="noConversion"/>
  </si>
  <si>
    <t>总费用</t>
    <phoneticPr fontId="10" type="noConversion"/>
  </si>
  <si>
    <t>经验</t>
    <phoneticPr fontId="10" type="noConversion"/>
  </si>
  <si>
    <t>强身术</t>
    <phoneticPr fontId="10" type="noConversion"/>
  </si>
  <si>
    <t>正常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</si>
</sst>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0.00_ ;[Red]\-0.00\ "/>
    <numFmt numFmtId="178" formatCode="0.00_ "/>
  </numFmts>
  <fonts count="2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rgb="FF97059A"/>
      <name val="等线"/>
      <family val="2"/>
      <charset val="134"/>
      <scheme val="minor"/>
    </font>
    <font>
      <b/>
      <sz val="20"/>
      <color rgb="FFFA7D00"/>
      <name val="等线"/>
      <family val="2"/>
      <charset val="134"/>
      <scheme val="minor"/>
    </font>
    <font>
      <b/>
      <sz val="20"/>
      <color rgb="FFFA7D00"/>
      <name val="等线"/>
      <family val="3"/>
      <charset val="134"/>
      <scheme val="minor"/>
    </font>
    <font>
      <sz val="11"/>
      <color rgb="FF3F3F7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b/>
      <sz val="20"/>
      <color rgb="FF006100"/>
      <name val="等线"/>
      <family val="3"/>
      <charset val="134"/>
      <scheme val="minor"/>
    </font>
    <font>
      <b/>
      <sz val="20"/>
      <color rgb="FF9C6500"/>
      <name val="等线"/>
      <family val="3"/>
      <charset val="134"/>
      <scheme val="minor"/>
    </font>
    <font>
      <sz val="11"/>
      <color rgb="FF9C0006"/>
      <name val="等线"/>
      <family val="3"/>
      <charset val="134"/>
      <scheme val="minor"/>
    </font>
    <font>
      <sz val="11"/>
      <color rgb="FF9C6500"/>
      <name val="等线"/>
      <family val="3"/>
      <charset val="134"/>
      <scheme val="minor"/>
    </font>
    <font>
      <b/>
      <sz val="11"/>
      <color rgb="FFFA7D00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9"/>
      <color indexed="81"/>
      <name val="宋体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7F7F7F"/>
      </bottom>
      <diagonal/>
    </border>
    <border>
      <left/>
      <right/>
      <top style="thin">
        <color rgb="FFB2B2B2"/>
      </top>
      <bottom style="thin">
        <color rgb="FF7F7F7F"/>
      </bottom>
      <diagonal/>
    </border>
    <border>
      <left/>
      <right style="thin">
        <color rgb="FFB2B2B2"/>
      </right>
      <top style="thin">
        <color rgb="FFB2B2B2"/>
      </top>
      <bottom style="thin">
        <color rgb="FF7F7F7F"/>
      </bottom>
      <diagonal/>
    </border>
  </borders>
  <cellStyleXfs count="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7" fillId="6" borderId="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9" fillId="0" borderId="4" xfId="0" applyFont="1" applyBorder="1" applyAlignment="1">
      <alignment horizontal="center" vertical="center"/>
    </xf>
    <xf numFmtId="0" fontId="0" fillId="7" borderId="3" xfId="8" applyFont="1">
      <alignment vertical="center"/>
    </xf>
    <xf numFmtId="0" fontId="3" fillId="3" borderId="3" xfId="2" applyBorder="1">
      <alignment vertical="center"/>
    </xf>
    <xf numFmtId="0" fontId="11" fillId="4" borderId="3" xfId="3" applyFont="1" applyBorder="1">
      <alignment vertical="center"/>
    </xf>
    <xf numFmtId="176" fontId="0" fillId="7" borderId="3" xfId="8" applyNumberFormat="1" applyFont="1">
      <alignment vertical="center"/>
    </xf>
    <xf numFmtId="177" fontId="0" fillId="7" borderId="3" xfId="8" applyNumberFormat="1" applyFont="1">
      <alignment vertical="center"/>
    </xf>
    <xf numFmtId="178" fontId="3" fillId="3" borderId="3" xfId="2" applyNumberFormat="1" applyBorder="1">
      <alignment vertical="center"/>
    </xf>
    <xf numFmtId="0" fontId="12" fillId="6" borderId="1" xfId="6" applyFont="1" applyAlignment="1">
      <alignment horizontal="center" vertical="center"/>
    </xf>
    <xf numFmtId="0" fontId="13" fillId="6" borderId="1" xfId="6" applyFont="1" applyAlignment="1">
      <alignment horizontal="center" vertical="center"/>
    </xf>
    <xf numFmtId="0" fontId="14" fillId="5" borderId="1" xfId="4" applyFont="1">
      <alignment vertical="center"/>
    </xf>
    <xf numFmtId="20" fontId="14" fillId="7" borderId="3" xfId="8" applyNumberFormat="1" applyFont="1">
      <alignment vertical="center"/>
    </xf>
    <xf numFmtId="0" fontId="14" fillId="7" borderId="3" xfId="8" applyFont="1">
      <alignment vertical="center"/>
    </xf>
    <xf numFmtId="178" fontId="3" fillId="7" borderId="3" xfId="8" applyNumberFormat="1" applyFont="1">
      <alignment vertical="center"/>
    </xf>
    <xf numFmtId="178" fontId="14" fillId="7" borderId="3" xfId="8" applyNumberFormat="1" applyFont="1">
      <alignment vertical="center"/>
    </xf>
    <xf numFmtId="0" fontId="2" fillId="2" borderId="3" xfId="1" applyBorder="1">
      <alignment vertical="center"/>
    </xf>
    <xf numFmtId="0" fontId="15" fillId="2" borderId="3" xfId="1" applyFont="1" applyBorder="1">
      <alignment vertical="center"/>
    </xf>
    <xf numFmtId="0" fontId="16" fillId="7" borderId="3" xfId="8" applyFont="1" applyAlignment="1">
      <alignment horizontal="center" vertical="center"/>
    </xf>
    <xf numFmtId="178" fontId="0" fillId="7" borderId="3" xfId="8" applyNumberFormat="1" applyFont="1">
      <alignment vertical="center"/>
    </xf>
    <xf numFmtId="0" fontId="17" fillId="4" borderId="5" xfId="3" applyFont="1" applyBorder="1" applyAlignment="1">
      <alignment horizontal="center" vertical="center"/>
    </xf>
    <xf numFmtId="0" fontId="17" fillId="4" borderId="6" xfId="3" applyFont="1" applyBorder="1" applyAlignment="1">
      <alignment horizontal="center" vertical="center"/>
    </xf>
    <xf numFmtId="0" fontId="17" fillId="4" borderId="7" xfId="3" applyFont="1" applyBorder="1" applyAlignment="1">
      <alignment horizontal="center" vertical="center"/>
    </xf>
    <xf numFmtId="0" fontId="3" fillId="3" borderId="1" xfId="2" applyBorder="1">
      <alignment vertical="center"/>
    </xf>
    <xf numFmtId="178" fontId="18" fillId="3" borderId="1" xfId="2" applyNumberFormat="1" applyFont="1" applyBorder="1">
      <alignment vertical="center"/>
    </xf>
    <xf numFmtId="0" fontId="2" fillId="2" borderId="1" xfId="1" applyBorder="1">
      <alignment vertical="center"/>
    </xf>
    <xf numFmtId="178" fontId="15" fillId="2" borderId="1" xfId="1" applyNumberFormat="1" applyFont="1" applyBorder="1">
      <alignment vertical="center"/>
    </xf>
    <xf numFmtId="0" fontId="3" fillId="3" borderId="0" xfId="2" applyBorder="1">
      <alignment vertical="center"/>
    </xf>
    <xf numFmtId="178" fontId="18" fillId="3" borderId="0" xfId="2" applyNumberFormat="1" applyFont="1" applyBorder="1">
      <alignment vertical="center"/>
    </xf>
    <xf numFmtId="0" fontId="2" fillId="2" borderId="0" xfId="1" applyBorder="1">
      <alignment vertical="center"/>
    </xf>
    <xf numFmtId="178" fontId="2" fillId="2" borderId="0" xfId="1" applyNumberFormat="1" applyBorder="1">
      <alignment vertical="center"/>
    </xf>
    <xf numFmtId="0" fontId="19" fillId="4" borderId="3" xfId="3" applyFont="1" applyBorder="1">
      <alignment vertical="center"/>
    </xf>
    <xf numFmtId="178" fontId="19" fillId="4" borderId="3" xfId="3" applyNumberFormat="1" applyFont="1" applyBorder="1">
      <alignment vertical="center"/>
    </xf>
    <xf numFmtId="0" fontId="7" fillId="6" borderId="1" xfId="6">
      <alignment vertical="center"/>
    </xf>
    <xf numFmtId="0" fontId="20" fillId="6" borderId="1" xfId="6" applyFont="1">
      <alignment vertical="center"/>
    </xf>
    <xf numFmtId="178" fontId="20" fillId="6" borderId="1" xfId="6" applyNumberFormat="1" applyFont="1">
      <alignment vertical="center"/>
    </xf>
    <xf numFmtId="0" fontId="9" fillId="0" borderId="0" xfId="0" applyFont="1">
      <alignment vertical="center"/>
    </xf>
    <xf numFmtId="178" fontId="8" fillId="5" borderId="1" xfId="7" applyNumberFormat="1" applyFill="1" applyBorder="1">
      <alignment vertical="center"/>
    </xf>
    <xf numFmtId="178" fontId="14" fillId="5" borderId="1" xfId="4" applyNumberFormat="1" applyFont="1">
      <alignment vertical="center"/>
    </xf>
    <xf numFmtId="0" fontId="6" fillId="6" borderId="2" xfId="5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4" applyAlignment="1">
      <alignment horizontal="center" vertical="center"/>
    </xf>
    <xf numFmtId="0" fontId="0" fillId="7" borderId="3" xfId="8" applyFont="1" applyAlignment="1">
      <alignment horizontal="center" vertical="center"/>
    </xf>
  </cellXfs>
  <cellStyles count="9">
    <cellStyle name="差" xfId="2" builtinId="27"/>
    <cellStyle name="常规" xfId="0" builtinId="0"/>
    <cellStyle name="好" xfId="1" builtinId="26"/>
    <cellStyle name="计算" xfId="6" builtinId="22"/>
    <cellStyle name="警告文本" xfId="7" builtinId="11"/>
    <cellStyle name="适中" xfId="3" builtinId="28"/>
    <cellStyle name="输出" xfId="5" builtinId="21"/>
    <cellStyle name="输入" xfId="4" builtinId="20"/>
    <cellStyle name="注释" xfId="8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909D-F42F-4CBC-9343-2AA9BC94D97A}">
  <dimension ref="A1:D43"/>
  <sheetViews>
    <sheetView tabSelected="1" topLeftCell="A22" zoomScale="230" zoomScaleNormal="230" workbookViewId="0">
      <selection activeCell="D26" sqref="D26"/>
    </sheetView>
  </sheetViews>
  <sheetFormatPr defaultRowHeight="14.25" x14ac:dyDescent="0.2"/>
  <cols>
    <col min="1" max="1" width="10.375" bestFit="1" customWidth="1"/>
    <col min="2" max="2" width="10.5" bestFit="1" customWidth="1"/>
    <col min="3" max="3" width="9.5" bestFit="1" customWidth="1"/>
    <col min="4" max="4" width="12.625" bestFit="1" customWidth="1"/>
  </cols>
  <sheetData>
    <row r="1" spans="1:4" ht="25.5" x14ac:dyDescent="0.2">
      <c r="A1" s="1" t="s">
        <v>64</v>
      </c>
      <c r="B1" s="1"/>
      <c r="C1" s="1"/>
      <c r="D1" s="1"/>
    </row>
    <row r="2" spans="1:4" x14ac:dyDescent="0.2">
      <c r="A2" s="2" t="s">
        <v>0</v>
      </c>
      <c r="B2" s="2">
        <v>800000</v>
      </c>
      <c r="C2" s="2" t="s">
        <v>1</v>
      </c>
      <c r="D2" s="2">
        <v>0</v>
      </c>
    </row>
    <row r="3" spans="1:4" x14ac:dyDescent="0.2">
      <c r="A3" s="2" t="s">
        <v>2</v>
      </c>
      <c r="B3" s="3">
        <v>12000</v>
      </c>
      <c r="C3" s="2" t="s">
        <v>3</v>
      </c>
      <c r="D3" s="4">
        <v>5000000</v>
      </c>
    </row>
    <row r="4" spans="1:4" x14ac:dyDescent="0.2">
      <c r="A4" s="2" t="s">
        <v>4</v>
      </c>
      <c r="B4" s="2">
        <f>B2</f>
        <v>800000</v>
      </c>
      <c r="C4" s="2" t="s">
        <v>5</v>
      </c>
      <c r="D4" s="5">
        <f>B2-B3</f>
        <v>788000</v>
      </c>
    </row>
    <row r="5" spans="1:4" x14ac:dyDescent="0.2">
      <c r="A5" s="2" t="s">
        <v>6</v>
      </c>
      <c r="B5" s="3">
        <v>500</v>
      </c>
      <c r="C5" s="2" t="s">
        <v>7</v>
      </c>
      <c r="D5" s="6">
        <f>D4/B5</f>
        <v>1576</v>
      </c>
    </row>
    <row r="6" spans="1:4" x14ac:dyDescent="0.2">
      <c r="A6" s="2" t="s">
        <v>8</v>
      </c>
      <c r="B6" s="2">
        <v>24</v>
      </c>
      <c r="C6" s="2" t="s">
        <v>9</v>
      </c>
      <c r="D6" s="6">
        <f>D5/B6</f>
        <v>65.666666666666671</v>
      </c>
    </row>
    <row r="7" spans="1:4" x14ac:dyDescent="0.2">
      <c r="A7" s="3" t="s">
        <v>10</v>
      </c>
      <c r="B7" s="3">
        <f>B4-D3</f>
        <v>-4200000</v>
      </c>
      <c r="C7" s="3" t="s">
        <v>11</v>
      </c>
      <c r="D7" s="7">
        <f>B7/B5</f>
        <v>-8400</v>
      </c>
    </row>
    <row r="8" spans="1:4" x14ac:dyDescent="0.2">
      <c r="A8" s="3" t="s">
        <v>12</v>
      </c>
      <c r="B8" s="3">
        <v>70000</v>
      </c>
      <c r="C8" s="3" t="s">
        <v>13</v>
      </c>
      <c r="D8" s="7">
        <f>B2/B8</f>
        <v>11.428571428571429</v>
      </c>
    </row>
    <row r="9" spans="1:4" x14ac:dyDescent="0.2">
      <c r="A9" s="3" t="s">
        <v>8</v>
      </c>
      <c r="B9" s="3">
        <v>24</v>
      </c>
      <c r="C9" s="3" t="s">
        <v>14</v>
      </c>
      <c r="D9" s="7">
        <f>B8*B9</f>
        <v>1680000</v>
      </c>
    </row>
    <row r="10" spans="1:4" x14ac:dyDescent="0.2">
      <c r="A10" s="3" t="s">
        <v>15</v>
      </c>
      <c r="B10" s="3">
        <v>150000</v>
      </c>
      <c r="C10" s="3" t="s">
        <v>16</v>
      </c>
      <c r="D10" s="7">
        <f>D9/B10</f>
        <v>11.2</v>
      </c>
    </row>
    <row r="11" spans="1:4" x14ac:dyDescent="0.2">
      <c r="A11" s="3" t="s">
        <v>17</v>
      </c>
      <c r="B11" s="7">
        <f>D8/24</f>
        <v>0.47619047619047622</v>
      </c>
      <c r="C11" s="3" t="s">
        <v>18</v>
      </c>
      <c r="D11" s="7">
        <f>B11/30</f>
        <v>1.5873015873015876E-2</v>
      </c>
    </row>
    <row r="12" spans="1:4" ht="25.5" x14ac:dyDescent="0.2">
      <c r="A12" s="8" t="s">
        <v>65</v>
      </c>
      <c r="B12" s="9"/>
      <c r="C12" s="9"/>
      <c r="D12" s="9"/>
    </row>
    <row r="13" spans="1:4" x14ac:dyDescent="0.2">
      <c r="A13" s="10" t="s">
        <v>19</v>
      </c>
      <c r="B13" s="11">
        <v>0.84861111111111109</v>
      </c>
      <c r="C13" s="10" t="s">
        <v>20</v>
      </c>
      <c r="D13" s="12" t="s">
        <v>81</v>
      </c>
    </row>
    <row r="14" spans="1:4" x14ac:dyDescent="0.2">
      <c r="A14" s="10" t="s">
        <v>21</v>
      </c>
      <c r="B14" s="12">
        <v>10</v>
      </c>
      <c r="C14" s="10" t="s">
        <v>22</v>
      </c>
      <c r="D14" s="12">
        <f>B14+1</f>
        <v>11</v>
      </c>
    </row>
    <row r="15" spans="1:4" x14ac:dyDescent="0.2">
      <c r="A15" s="10" t="s">
        <v>23</v>
      </c>
      <c r="B15" s="12">
        <v>1600</v>
      </c>
      <c r="C15" s="10" t="s">
        <v>24</v>
      </c>
      <c r="D15" s="12">
        <v>2936</v>
      </c>
    </row>
    <row r="16" spans="1:4" x14ac:dyDescent="0.2">
      <c r="A16" s="10" t="s">
        <v>25</v>
      </c>
      <c r="B16" s="12">
        <f>D15-B15</f>
        <v>1336</v>
      </c>
      <c r="C16" s="10" t="s">
        <v>26</v>
      </c>
      <c r="D16" s="12">
        <v>1600</v>
      </c>
    </row>
    <row r="17" spans="1:4" x14ac:dyDescent="0.2">
      <c r="A17" s="10" t="s">
        <v>27</v>
      </c>
      <c r="B17" s="13">
        <f>B16/D16</f>
        <v>0.83499999999999996</v>
      </c>
      <c r="C17" s="10" t="s">
        <v>28</v>
      </c>
      <c r="D17" s="14">
        <f>B17/24</f>
        <v>3.4791666666666665E-2</v>
      </c>
    </row>
    <row r="18" spans="1:4" x14ac:dyDescent="0.2">
      <c r="A18" s="10" t="s">
        <v>7</v>
      </c>
      <c r="B18" s="13">
        <f>D5</f>
        <v>1576</v>
      </c>
      <c r="C18" s="10" t="s">
        <v>29</v>
      </c>
      <c r="D18" s="14" t="s">
        <v>82</v>
      </c>
    </row>
    <row r="19" spans="1:4" x14ac:dyDescent="0.2">
      <c r="A19" s="15" t="s">
        <v>5</v>
      </c>
      <c r="B19" s="16">
        <v>96500</v>
      </c>
      <c r="C19" s="16" t="s">
        <v>30</v>
      </c>
      <c r="D19" s="16">
        <v>96500</v>
      </c>
    </row>
    <row r="20" spans="1:4" x14ac:dyDescent="0.2">
      <c r="A20" s="16" t="s">
        <v>31</v>
      </c>
      <c r="B20" s="16">
        <f>B19+D19</f>
        <v>193000</v>
      </c>
      <c r="C20" s="16" t="s">
        <v>32</v>
      </c>
      <c r="D20" s="16">
        <v>1560</v>
      </c>
    </row>
    <row r="21" spans="1:4" ht="25.5" x14ac:dyDescent="0.2">
      <c r="A21" s="17" t="s">
        <v>33</v>
      </c>
      <c r="B21" s="17"/>
      <c r="C21" s="17"/>
      <c r="D21" s="17"/>
    </row>
    <row r="22" spans="1:4" x14ac:dyDescent="0.2">
      <c r="A22" s="12" t="s">
        <v>34</v>
      </c>
      <c r="B22" s="2">
        <v>180000</v>
      </c>
      <c r="C22" s="12" t="s">
        <v>35</v>
      </c>
      <c r="D22" s="12">
        <v>150000</v>
      </c>
    </row>
    <row r="23" spans="1:4" x14ac:dyDescent="0.2">
      <c r="A23" s="12" t="s">
        <v>36</v>
      </c>
      <c r="B23" s="2">
        <f>D3-B4</f>
        <v>4200000</v>
      </c>
      <c r="C23" s="12" t="s">
        <v>5</v>
      </c>
      <c r="D23" s="2">
        <f>B3-B4</f>
        <v>-788000</v>
      </c>
    </row>
    <row r="24" spans="1:4" x14ac:dyDescent="0.2">
      <c r="A24" s="12" t="s">
        <v>37</v>
      </c>
      <c r="B24" s="18">
        <f>B26/5</f>
        <v>4.6666666666666661</v>
      </c>
      <c r="C24" s="12" t="s">
        <v>37</v>
      </c>
      <c r="D24" s="18">
        <f>D26/5</f>
        <v>5.6</v>
      </c>
    </row>
    <row r="25" spans="1:4" ht="25.5" x14ac:dyDescent="0.2">
      <c r="A25" s="19" t="s">
        <v>38</v>
      </c>
      <c r="B25" s="20"/>
      <c r="C25" s="20"/>
      <c r="D25" s="21"/>
    </row>
    <row r="26" spans="1:4" x14ac:dyDescent="0.2">
      <c r="A26" s="22" t="s">
        <v>39</v>
      </c>
      <c r="B26" s="23">
        <f>B23/B22</f>
        <v>23.333333333333332</v>
      </c>
      <c r="C26" s="24" t="s">
        <v>40</v>
      </c>
      <c r="D26" s="25">
        <f>B23/D22</f>
        <v>28</v>
      </c>
    </row>
    <row r="27" spans="1:4" x14ac:dyDescent="0.2">
      <c r="A27" s="26" t="s">
        <v>41</v>
      </c>
      <c r="B27" s="27">
        <f>B26*48</f>
        <v>1120</v>
      </c>
      <c r="C27" s="28" t="s">
        <v>41</v>
      </c>
      <c r="D27" s="29">
        <f>D26*48</f>
        <v>1344</v>
      </c>
    </row>
    <row r="28" spans="1:4" x14ac:dyDescent="0.2">
      <c r="A28" s="30" t="s">
        <v>39</v>
      </c>
      <c r="B28" s="31">
        <f>D23/B22</f>
        <v>-4.3777777777777782</v>
      </c>
      <c r="C28" s="30" t="s">
        <v>40</v>
      </c>
      <c r="D28" s="31">
        <f>D23/D22</f>
        <v>-5.253333333333333</v>
      </c>
    </row>
    <row r="29" spans="1:4" ht="25.5" x14ac:dyDescent="0.2">
      <c r="A29" s="9" t="s">
        <v>42</v>
      </c>
      <c r="B29" s="9"/>
      <c r="C29" s="9"/>
      <c r="D29" s="9"/>
    </row>
    <row r="30" spans="1:4" x14ac:dyDescent="0.2">
      <c r="A30" s="32" t="s">
        <v>6</v>
      </c>
      <c r="B30" s="33">
        <f>B5</f>
        <v>500</v>
      </c>
      <c r="C30" s="33" t="s">
        <v>43</v>
      </c>
      <c r="D30" s="33">
        <f>B30*B6</f>
        <v>12000</v>
      </c>
    </row>
    <row r="31" spans="1:4" x14ac:dyDescent="0.2">
      <c r="A31" s="32" t="s">
        <v>44</v>
      </c>
      <c r="B31" s="33">
        <v>365</v>
      </c>
      <c r="C31" s="33" t="s">
        <v>45</v>
      </c>
      <c r="D31" s="33">
        <f>D30*365</f>
        <v>4380000</v>
      </c>
    </row>
    <row r="32" spans="1:4" x14ac:dyDescent="0.2">
      <c r="A32" s="33" t="s">
        <v>46</v>
      </c>
      <c r="B32" s="33">
        <f>D22</f>
        <v>150000</v>
      </c>
      <c r="C32" s="33" t="s">
        <v>47</v>
      </c>
      <c r="D32" s="34">
        <f>D30/B32</f>
        <v>0.08</v>
      </c>
    </row>
    <row r="33" spans="1:4" x14ac:dyDescent="0.2">
      <c r="A33" s="33" t="s">
        <v>48</v>
      </c>
      <c r="B33" s="33">
        <v>4</v>
      </c>
      <c r="C33" s="33" t="s">
        <v>49</v>
      </c>
      <c r="D33" s="34">
        <f>D32/B33</f>
        <v>0.02</v>
      </c>
    </row>
    <row r="34" spans="1:4" ht="25.5" x14ac:dyDescent="0.2">
      <c r="A34" s="35" t="s">
        <v>50</v>
      </c>
      <c r="B34" s="35"/>
      <c r="C34" s="35"/>
      <c r="D34" s="35"/>
    </row>
    <row r="35" spans="1:4" x14ac:dyDescent="0.2">
      <c r="A35" s="10" t="s">
        <v>51</v>
      </c>
      <c r="B35" s="10">
        <f>D3-B2</f>
        <v>4200000</v>
      </c>
      <c r="C35" s="10" t="s">
        <v>52</v>
      </c>
      <c r="D35" s="10">
        <v>50000</v>
      </c>
    </row>
    <row r="36" spans="1:4" x14ac:dyDescent="0.2">
      <c r="A36" s="10" t="s">
        <v>53</v>
      </c>
      <c r="B36" s="36">
        <f>B35/D35</f>
        <v>84</v>
      </c>
      <c r="C36" s="10" t="s">
        <v>54</v>
      </c>
      <c r="D36" s="37">
        <f>B36*30000</f>
        <v>2520000</v>
      </c>
    </row>
    <row r="37" spans="1:4" x14ac:dyDescent="0.2">
      <c r="A37" s="10" t="s">
        <v>55</v>
      </c>
      <c r="B37" s="10">
        <f>B3-B2</f>
        <v>-788000</v>
      </c>
      <c r="C37" s="10" t="s">
        <v>56</v>
      </c>
      <c r="D37" s="37">
        <f>B37/D35</f>
        <v>-15.76</v>
      </c>
    </row>
    <row r="38" spans="1:4" x14ac:dyDescent="0.2">
      <c r="A38" s="38" t="s">
        <v>57</v>
      </c>
      <c r="B38" s="38">
        <v>30000</v>
      </c>
      <c r="C38" s="38" t="s">
        <v>58</v>
      </c>
      <c r="D38" s="38">
        <f>D37*B38</f>
        <v>-472800</v>
      </c>
    </row>
    <row r="39" spans="1:4" ht="25.5" x14ac:dyDescent="0.2">
      <c r="A39" s="39" t="s">
        <v>66</v>
      </c>
      <c r="B39" s="39"/>
      <c r="C39" s="39"/>
      <c r="D39" s="39"/>
    </row>
    <row r="40" spans="1:4" x14ac:dyDescent="0.2">
      <c r="A40" s="12" t="s">
        <v>59</v>
      </c>
      <c r="B40" s="2">
        <f>B5</f>
        <v>500</v>
      </c>
      <c r="C40" s="12" t="s">
        <v>0</v>
      </c>
      <c r="D40" s="2">
        <f>B2</f>
        <v>800000</v>
      </c>
    </row>
    <row r="41" spans="1:4" x14ac:dyDescent="0.2">
      <c r="A41" s="12" t="s">
        <v>60</v>
      </c>
      <c r="B41" s="2">
        <f>B40*24</f>
        <v>12000</v>
      </c>
      <c r="C41" s="12" t="s">
        <v>1</v>
      </c>
      <c r="D41" s="2">
        <f>D2</f>
        <v>0</v>
      </c>
    </row>
    <row r="42" spans="1:4" x14ac:dyDescent="0.2">
      <c r="A42" s="12" t="s">
        <v>61</v>
      </c>
      <c r="B42" s="2">
        <f>D40-B41</f>
        <v>788000</v>
      </c>
      <c r="C42" s="12" t="s">
        <v>62</v>
      </c>
      <c r="D42" s="2">
        <f>B40*10</f>
        <v>5000</v>
      </c>
    </row>
    <row r="43" spans="1:4" x14ac:dyDescent="0.2">
      <c r="A43" s="12" t="s">
        <v>63</v>
      </c>
      <c r="B43" s="2">
        <f>D41-D42</f>
        <v>-5000</v>
      </c>
      <c r="C43" s="2"/>
      <c r="D43" s="2"/>
    </row>
  </sheetData>
  <mergeCells count="7">
    <mergeCell ref="A39:D39"/>
    <mergeCell ref="A1:D1"/>
    <mergeCell ref="A12:D12"/>
    <mergeCell ref="A21:D21"/>
    <mergeCell ref="A25:D25"/>
    <mergeCell ref="A29:D29"/>
    <mergeCell ref="A34:D34"/>
  </mergeCells>
  <phoneticPr fontId="10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E6BCE-3C9A-4E24-87A6-14778B9650A1}">
  <dimension ref="A1:D14"/>
  <sheetViews>
    <sheetView topLeftCell="A4" zoomScale="265" zoomScaleNormal="265" workbookViewId="0">
      <selection activeCell="D7" sqref="D7"/>
    </sheetView>
  </sheetViews>
  <sheetFormatPr defaultRowHeight="14.25" x14ac:dyDescent="0.2"/>
  <cols>
    <col min="1" max="16384" width="9" style="40"/>
  </cols>
  <sheetData>
    <row r="1" spans="1:4" x14ac:dyDescent="0.2">
      <c r="A1" s="42" t="s">
        <v>67</v>
      </c>
      <c r="B1" s="42" t="s">
        <v>68</v>
      </c>
      <c r="C1" s="42" t="s">
        <v>69</v>
      </c>
      <c r="D1" s="42" t="s">
        <v>70</v>
      </c>
    </row>
    <row r="2" spans="1:4" x14ac:dyDescent="0.2">
      <c r="A2" s="41" t="s">
        <v>71</v>
      </c>
      <c r="B2" s="41">
        <v>4</v>
      </c>
      <c r="C2" s="41">
        <v>0</v>
      </c>
      <c r="D2" s="41">
        <f>B2-C2</f>
        <v>4</v>
      </c>
    </row>
    <row r="3" spans="1:4" x14ac:dyDescent="0.2">
      <c r="A3" s="41" t="s">
        <v>72</v>
      </c>
      <c r="B3" s="41">
        <v>4</v>
      </c>
      <c r="C3" s="41">
        <v>0</v>
      </c>
      <c r="D3" s="41">
        <f>B3-C3</f>
        <v>4</v>
      </c>
    </row>
    <row r="5" spans="1:4" x14ac:dyDescent="0.2">
      <c r="C5" s="40">
        <f>B7*10000</f>
        <v>500000</v>
      </c>
      <c r="D5" s="40" t="s">
        <v>77</v>
      </c>
    </row>
    <row r="6" spans="1:4" x14ac:dyDescent="0.2">
      <c r="C6" s="40">
        <f>B7*186875</f>
        <v>9343750</v>
      </c>
      <c r="D6" s="40" t="s">
        <v>80</v>
      </c>
    </row>
    <row r="7" spans="1:4" x14ac:dyDescent="0.2">
      <c r="A7" s="40">
        <v>300</v>
      </c>
      <c r="B7" s="40">
        <f>A7/6</f>
        <v>50</v>
      </c>
      <c r="C7" s="40">
        <f>B7*48</f>
        <v>2400</v>
      </c>
      <c r="D7" s="40" t="s">
        <v>74</v>
      </c>
    </row>
    <row r="8" spans="1:4" x14ac:dyDescent="0.2">
      <c r="A8" s="40">
        <v>30</v>
      </c>
      <c r="B8" s="40" t="s">
        <v>73</v>
      </c>
    </row>
    <row r="9" spans="1:4" x14ac:dyDescent="0.2">
      <c r="A9" s="40">
        <v>1000</v>
      </c>
      <c r="B9" s="40" t="s">
        <v>74</v>
      </c>
    </row>
    <row r="11" spans="1:4" x14ac:dyDescent="0.2">
      <c r="A11" s="40">
        <v>5</v>
      </c>
      <c r="B11" s="40" t="s">
        <v>74</v>
      </c>
      <c r="C11" s="40" t="s">
        <v>75</v>
      </c>
    </row>
    <row r="12" spans="1:4" x14ac:dyDescent="0.2">
      <c r="A12" s="40">
        <f>A9/A11</f>
        <v>200</v>
      </c>
      <c r="B12" s="40" t="s">
        <v>76</v>
      </c>
      <c r="C12" s="40" t="s">
        <v>52</v>
      </c>
    </row>
    <row r="13" spans="1:4" x14ac:dyDescent="0.2">
      <c r="A13" s="40">
        <v>25000</v>
      </c>
      <c r="B13" s="40" t="s">
        <v>77</v>
      </c>
      <c r="C13" s="40" t="s">
        <v>78</v>
      </c>
    </row>
    <row r="14" spans="1:4" x14ac:dyDescent="0.2">
      <c r="A14" s="40">
        <f>A12*A13</f>
        <v>5000000</v>
      </c>
      <c r="B14" s="40" t="s">
        <v>77</v>
      </c>
      <c r="C14" s="40" t="s">
        <v>79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基本信息</vt:lpstr>
      <vt:lpstr>一级帮派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李永生</dc:creator>
  <cp:lastModifiedBy>李 永生</cp:lastModifiedBy>
  <dcterms:created xsi:type="dcterms:W3CDTF">2022-04-24T06:07:53Z</dcterms:created>
  <dcterms:modified xsi:type="dcterms:W3CDTF">2022-04-24T06:39:32Z</dcterms:modified>
</cp:coreProperties>
</file>