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21e75d4e8708aa/文档/"/>
    </mc:Choice>
  </mc:AlternateContent>
  <xr:revisionPtr revIDLastSave="2643" documentId="13_ncr:1_{D184012F-9536-4E53-AA8F-32925EC5B804}" xr6:coauthVersionLast="47" xr6:coauthVersionMax="47" xr10:uidLastSave="{02AF97BC-6BBF-4D1D-AA4E-9E5C72CF7AE9}"/>
  <bookViews>
    <workbookView xWindow="20145" yWindow="15" windowWidth="8655" windowHeight="8940" xr2:uid="{00000000-000D-0000-FFFF-FFFF00000000}"/>
  </bookViews>
  <sheets>
    <sheet name="暗器技巧" sheetId="24" r:id="rId1"/>
    <sheet name="化圣" sheetId="50" r:id="rId2"/>
    <sheet name="备忘录" sheetId="47" r:id="rId3"/>
    <sheet name="角色升级" sheetId="21" r:id="rId4"/>
    <sheet name="未来战略" sheetId="40" r:id="rId5"/>
    <sheet name="计算器" sheetId="38" r:id="rId6"/>
    <sheet name="神兵图鉴" sheetId="48" r:id="rId7"/>
    <sheet name="金银锦盒" sheetId="49" r:id="rId8"/>
    <sheet name="渡劫预算" sheetId="43" r:id="rId9"/>
    <sheet name="白虎堂赏金任务" sheetId="42" r:id="rId10"/>
    <sheet name="师门技能" sheetId="1" r:id="rId11"/>
    <sheet name="烹饪品质" sheetId="44" r:id="rId12"/>
    <sheet name="生活技能" sheetId="39" r:id="rId13"/>
    <sheet name="修炼技能" sheetId="2" r:id="rId14"/>
    <sheet name="宝宝修炼" sheetId="23" r:id="rId15"/>
    <sheet name="打图350次" sheetId="4" r:id="rId16"/>
    <sheet name="175生活技能" sheetId="33" r:id="rId17"/>
    <sheet name="点卡问题" sheetId="9" r:id="rId18"/>
    <sheet name="三级药仓库" sheetId="12" r:id="rId19"/>
    <sheet name="烹饪仓库" sheetId="10" r:id="rId20"/>
    <sheet name="家具仓库" sheetId="28" r:id="rId21"/>
    <sheet name="赏金任务" sheetId="11" r:id="rId22"/>
    <sheet name="超级富豪" sheetId="13" r:id="rId23"/>
    <sheet name="175级" sheetId="16" r:id="rId24"/>
    <sheet name="175级师门技能" sheetId="17" r:id="rId25"/>
    <sheet name="飞升后" sheetId="19" r:id="rId26"/>
    <sheet name="师门技能最高限制" sheetId="27" r:id="rId27"/>
    <sheet name="师门技能最低限制" sheetId="20" r:id="rId28"/>
    <sheet name="飞升技能" sheetId="18" r:id="rId29"/>
    <sheet name="飞升经验" sheetId="22" r:id="rId30"/>
    <sheet name="巧匠之术" sheetId="15" r:id="rId31"/>
    <sheet name="剧情技能" sheetId="36" r:id="rId32"/>
    <sheet name="跑商价格" sheetId="37" r:id="rId33"/>
    <sheet name="房屋环境" sheetId="35" r:id="rId34"/>
    <sheet name="中药医理" sheetId="25" r:id="rId35"/>
    <sheet name="强身术" sheetId="41" r:id="rId36"/>
    <sheet name="人物升级" sheetId="26" r:id="rId37"/>
    <sheet name="打造技巧" sheetId="29" r:id="rId38"/>
    <sheet name="裁缝技巧" sheetId="30" r:id="rId39"/>
    <sheet name="炼金术" sheetId="31" r:id="rId40"/>
    <sheet name="搬家预算" sheetId="32" r:id="rId41"/>
    <sheet name="淬灵之术" sheetId="34" r:id="rId42"/>
    <sheet name="副本" sheetId="45" r:id="rId43"/>
    <sheet name="法术修炼" sheetId="46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8" i="44" l="1"/>
  <c r="B82" i="17"/>
  <c r="B80" i="17"/>
  <c r="A80" i="17"/>
  <c r="B79" i="17"/>
  <c r="A79" i="17"/>
  <c r="A60" i="1"/>
  <c r="A10" i="50"/>
  <c r="A12" i="50" s="1"/>
  <c r="A3" i="49"/>
  <c r="A7" i="49" s="1"/>
  <c r="D4" i="48"/>
  <c r="D5" i="48"/>
  <c r="D3" i="48"/>
  <c r="B2" i="46"/>
  <c r="B6" i="46"/>
  <c r="B8" i="46" s="1"/>
  <c r="B3" i="21"/>
  <c r="A12" i="24"/>
  <c r="C143" i="44"/>
  <c r="D3" i="44"/>
  <c r="D4" i="44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D112" i="44"/>
  <c r="D113" i="44"/>
  <c r="D114" i="44"/>
  <c r="D115" i="44"/>
  <c r="D116" i="44"/>
  <c r="D117" i="44"/>
  <c r="D118" i="44"/>
  <c r="D119" i="44"/>
  <c r="D120" i="44"/>
  <c r="D121" i="44"/>
  <c r="D122" i="44"/>
  <c r="D123" i="44"/>
  <c r="D124" i="44"/>
  <c r="D125" i="44"/>
  <c r="D126" i="44"/>
  <c r="D127" i="44"/>
  <c r="D128" i="44"/>
  <c r="D129" i="44"/>
  <c r="D130" i="44"/>
  <c r="D131" i="44"/>
  <c r="D132" i="44"/>
  <c r="D133" i="44"/>
  <c r="D134" i="44"/>
  <c r="D135" i="44"/>
  <c r="D136" i="44"/>
  <c r="D137" i="44"/>
  <c r="D138" i="44"/>
  <c r="D139" i="44"/>
  <c r="D140" i="44"/>
  <c r="D141" i="44"/>
  <c r="D2" i="44"/>
  <c r="B42" i="1"/>
  <c r="C39" i="1"/>
  <c r="C38" i="1"/>
  <c r="C37" i="1"/>
  <c r="C36" i="1"/>
  <c r="C35" i="1"/>
  <c r="C34" i="1"/>
  <c r="C33" i="1"/>
  <c r="B9" i="24"/>
  <c r="D9" i="24" s="1"/>
  <c r="B8" i="24"/>
  <c r="D8" i="24" s="1"/>
  <c r="B37" i="33"/>
  <c r="B12" i="42"/>
  <c r="B11" i="42"/>
  <c r="B15" i="42" s="1"/>
  <c r="B10" i="42"/>
  <c r="B57" i="1"/>
  <c r="D58" i="1" s="1"/>
  <c r="B56" i="1"/>
  <c r="E56" i="1" s="1"/>
  <c r="E52" i="1"/>
  <c r="B47" i="1"/>
  <c r="E47" i="1" s="1"/>
  <c r="B46" i="1"/>
  <c r="E46" i="1" s="1"/>
  <c r="E42" i="1"/>
  <c r="D23" i="33"/>
  <c r="E23" i="33"/>
  <c r="B8" i="41"/>
  <c r="D11" i="41" s="1"/>
  <c r="D7" i="41"/>
  <c r="D10" i="41" s="1"/>
  <c r="B7" i="41"/>
  <c r="D9" i="41" s="1"/>
  <c r="D2" i="41"/>
  <c r="A21" i="38"/>
  <c r="D2" i="24"/>
  <c r="D13" i="38"/>
  <c r="D14" i="38" s="1"/>
  <c r="D15" i="38" s="1"/>
  <c r="B15" i="38"/>
  <c r="B14" i="38"/>
  <c r="D9" i="38"/>
  <c r="G21" i="39"/>
  <c r="F21" i="39"/>
  <c r="E42" i="39" s="1"/>
  <c r="E43" i="39" s="1"/>
  <c r="E44" i="39" s="1"/>
  <c r="B47" i="39" s="1"/>
  <c r="E21" i="39"/>
  <c r="E25" i="39" s="1"/>
  <c r="E26" i="39" s="1"/>
  <c r="E27" i="39" s="1"/>
  <c r="E28" i="39" s="1"/>
  <c r="D21" i="39"/>
  <c r="E31" i="39" s="1"/>
  <c r="E32" i="39" s="1"/>
  <c r="E33" i="39" s="1"/>
  <c r="C21" i="39"/>
  <c r="C22" i="39" s="1"/>
  <c r="B8" i="38"/>
  <c r="C3" i="19"/>
  <c r="C4" i="19"/>
  <c r="C5" i="19"/>
  <c r="C6" i="19"/>
  <c r="C7" i="19"/>
  <c r="C2" i="19"/>
  <c r="D5" i="38"/>
  <c r="D6" i="38" s="1"/>
  <c r="B5" i="38"/>
  <c r="D37" i="2"/>
  <c r="F37" i="2" s="1"/>
  <c r="D38" i="2"/>
  <c r="F38" i="2" s="1"/>
  <c r="D39" i="2"/>
  <c r="F39" i="2" s="1"/>
  <c r="D40" i="2"/>
  <c r="F40" i="2" s="1"/>
  <c r="D36" i="2"/>
  <c r="F36" i="2" s="1"/>
  <c r="C3" i="37"/>
  <c r="C2" i="37"/>
  <c r="D15" i="36"/>
  <c r="D14" i="36"/>
  <c r="D13" i="36"/>
  <c r="D5" i="36"/>
  <c r="D6" i="36"/>
  <c r="D4" i="36"/>
  <c r="D3" i="36"/>
  <c r="B21" i="35"/>
  <c r="D10" i="24" l="1"/>
  <c r="B16" i="42"/>
  <c r="B18" i="42"/>
  <c r="A17" i="50"/>
  <c r="A18" i="50" s="1"/>
  <c r="A19" i="50" s="1"/>
  <c r="A13" i="50"/>
  <c r="A15" i="50" s="1"/>
  <c r="A5" i="49"/>
  <c r="B10" i="46"/>
  <c r="B11" i="46"/>
  <c r="E57" i="1"/>
  <c r="D48" i="1"/>
  <c r="D8" i="41"/>
  <c r="F41" i="2"/>
  <c r="D10" i="38"/>
  <c r="E45" i="39"/>
  <c r="E37" i="39"/>
  <c r="E38" i="39" s="1"/>
  <c r="E39" i="39" s="1"/>
  <c r="B48" i="39" s="1"/>
  <c r="B46" i="39"/>
  <c r="E34" i="39"/>
  <c r="D16" i="36"/>
  <c r="D7" i="36"/>
  <c r="D9" i="36" s="1"/>
  <c r="D17" i="36" s="1"/>
  <c r="D33" i="15"/>
  <c r="D18" i="36" l="1"/>
  <c r="B49" i="39"/>
  <c r="B51" i="39" s="1"/>
  <c r="D51" i="15"/>
  <c r="D49" i="15"/>
  <c r="B52" i="15" s="1"/>
  <c r="D52" i="15" l="1"/>
  <c r="D53" i="15" s="1"/>
  <c r="D50" i="15"/>
  <c r="B68" i="17" l="1"/>
  <c r="B69" i="17" s="1"/>
  <c r="C6" i="35" l="1"/>
  <c r="A7" i="35"/>
  <c r="C7" i="35" s="1"/>
  <c r="D2" i="35"/>
  <c r="C2" i="35"/>
  <c r="B16" i="34" l="1"/>
  <c r="B8" i="34"/>
  <c r="D11" i="34" s="1"/>
  <c r="D7" i="34"/>
  <c r="D8" i="34" s="1"/>
  <c r="B7" i="34"/>
  <c r="D9" i="34" s="1"/>
  <c r="B21" i="29"/>
  <c r="C17" i="29"/>
  <c r="A16" i="29"/>
  <c r="C20" i="29" s="1"/>
  <c r="D21" i="29" s="1"/>
  <c r="B16" i="23"/>
  <c r="D31" i="2"/>
  <c r="E31" i="2"/>
  <c r="F31" i="2"/>
  <c r="B16" i="2"/>
  <c r="G21" i="33"/>
  <c r="F21" i="33"/>
  <c r="E42" i="33" s="1"/>
  <c r="E43" i="33" s="1"/>
  <c r="E44" i="33" s="1"/>
  <c r="B47" i="33" s="1"/>
  <c r="E21" i="33"/>
  <c r="E25" i="33" s="1"/>
  <c r="E26" i="33" s="1"/>
  <c r="E27" i="33" s="1"/>
  <c r="E28" i="33" s="1"/>
  <c r="D21" i="33"/>
  <c r="E31" i="33" s="1"/>
  <c r="E32" i="33" s="1"/>
  <c r="E33" i="33" s="1"/>
  <c r="C21" i="33"/>
  <c r="C22" i="33" s="1"/>
  <c r="E34" i="33" l="1"/>
  <c r="B46" i="33"/>
  <c r="E37" i="33"/>
  <c r="E38" i="33" s="1"/>
  <c r="E39" i="33" s="1"/>
  <c r="B48" i="33" s="1"/>
  <c r="B17" i="29"/>
  <c r="D12" i="34"/>
  <c r="D10" i="34"/>
  <c r="B49" i="33" l="1"/>
  <c r="B51" i="33" s="1"/>
  <c r="C9" i="32"/>
  <c r="A8" i="32"/>
  <c r="A4" i="32"/>
  <c r="A5" i="32" s="1"/>
  <c r="A9" i="32" s="1"/>
  <c r="B15" i="21"/>
  <c r="B8" i="31"/>
  <c r="D11" i="31" s="1"/>
  <c r="D7" i="31"/>
  <c r="D8" i="31" s="1"/>
  <c r="B7" i="31"/>
  <c r="D9" i="31" s="1"/>
  <c r="B7" i="29"/>
  <c r="D9" i="29" s="1"/>
  <c r="B8" i="30"/>
  <c r="D11" i="30" s="1"/>
  <c r="D7" i="30"/>
  <c r="D8" i="30" s="1"/>
  <c r="B7" i="30"/>
  <c r="D9" i="30" s="1"/>
  <c r="B8" i="29"/>
  <c r="D11" i="29" s="1"/>
  <c r="D7" i="29"/>
  <c r="D8" i="29" s="1"/>
  <c r="D18" i="25"/>
  <c r="D17" i="25"/>
  <c r="D16" i="25"/>
  <c r="D15" i="25"/>
  <c r="B14" i="25"/>
  <c r="B64" i="17"/>
  <c r="A7" i="32" l="1"/>
  <c r="D12" i="31"/>
  <c r="D10" i="31"/>
  <c r="D12" i="30"/>
  <c r="D10" i="30"/>
  <c r="D12" i="29"/>
  <c r="D10" i="29"/>
  <c r="E44" i="17"/>
  <c r="E43" i="17"/>
  <c r="E42" i="17"/>
  <c r="E41" i="17"/>
  <c r="E33" i="17"/>
  <c r="B7" i="24"/>
  <c r="D7" i="24" s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2" i="11"/>
  <c r="E41" i="28"/>
  <c r="F41" i="28"/>
  <c r="B6" i="21"/>
  <c r="B39" i="15"/>
  <c r="D38" i="15"/>
  <c r="B42" i="15" s="1"/>
  <c r="B38" i="15"/>
  <c r="B40" i="15" s="1"/>
  <c r="E35" i="17" l="1"/>
  <c r="E36" i="17" s="1"/>
  <c r="E37" i="17" s="1"/>
  <c r="E38" i="17" s="1"/>
  <c r="B62" i="17" s="1"/>
  <c r="A73" i="17"/>
  <c r="E45" i="17"/>
  <c r="E48" i="17" s="1"/>
  <c r="E49" i="17" s="1"/>
  <c r="E50" i="17" s="1"/>
  <c r="E51" i="17" s="1"/>
  <c r="B63" i="17" s="1"/>
  <c r="D40" i="15"/>
  <c r="D43" i="15"/>
  <c r="D39" i="15"/>
  <c r="D42" i="15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4" i="27"/>
  <c r="C3" i="27"/>
  <c r="B6" i="26"/>
  <c r="B8" i="26" s="1"/>
  <c r="B10" i="26" s="1"/>
  <c r="B11" i="26" s="1"/>
  <c r="B8" i="25"/>
  <c r="D11" i="25" s="1"/>
  <c r="D7" i="25"/>
  <c r="D12" i="25" s="1"/>
  <c r="B7" i="25"/>
  <c r="D9" i="25" s="1"/>
  <c r="B104" i="20"/>
  <c r="C104" i="20" s="1"/>
  <c r="B105" i="20"/>
  <c r="C105" i="20" s="1"/>
  <c r="B106" i="20"/>
  <c r="C106" i="20" s="1"/>
  <c r="B107" i="20"/>
  <c r="C107" i="20" s="1"/>
  <c r="B108" i="20"/>
  <c r="C108" i="20" s="1"/>
  <c r="B109" i="20"/>
  <c r="C109" i="20" s="1"/>
  <c r="B110" i="20"/>
  <c r="C110" i="20" s="1"/>
  <c r="B111" i="20"/>
  <c r="C111" i="20" s="1"/>
  <c r="B112" i="20"/>
  <c r="C112" i="20" s="1"/>
  <c r="B113" i="20"/>
  <c r="C113" i="20" s="1"/>
  <c r="B114" i="20"/>
  <c r="C114" i="20" s="1"/>
  <c r="B115" i="20"/>
  <c r="C115" i="20" s="1"/>
  <c r="B116" i="20"/>
  <c r="C116" i="20" s="1"/>
  <c r="B117" i="20"/>
  <c r="C117" i="20" s="1"/>
  <c r="B118" i="20"/>
  <c r="C118" i="20" s="1"/>
  <c r="B119" i="20"/>
  <c r="C119" i="20" s="1"/>
  <c r="B120" i="20"/>
  <c r="C120" i="20" s="1"/>
  <c r="B121" i="20"/>
  <c r="C121" i="20" s="1"/>
  <c r="B122" i="20"/>
  <c r="C122" i="20" s="1"/>
  <c r="B123" i="20"/>
  <c r="C123" i="20" s="1"/>
  <c r="B124" i="20"/>
  <c r="C124" i="20" s="1"/>
  <c r="B125" i="20"/>
  <c r="C125" i="20" s="1"/>
  <c r="B126" i="20"/>
  <c r="C126" i="20" s="1"/>
  <c r="B127" i="20"/>
  <c r="C127" i="20" s="1"/>
  <c r="B128" i="20"/>
  <c r="C128" i="20" s="1"/>
  <c r="B129" i="20"/>
  <c r="C129" i="20" s="1"/>
  <c r="B130" i="20"/>
  <c r="C130" i="20" s="1"/>
  <c r="B131" i="20"/>
  <c r="C131" i="20" s="1"/>
  <c r="B132" i="20"/>
  <c r="C132" i="20" s="1"/>
  <c r="B133" i="20"/>
  <c r="C133" i="20" s="1"/>
  <c r="B134" i="20"/>
  <c r="C134" i="20" s="1"/>
  <c r="B135" i="20"/>
  <c r="C135" i="20" s="1"/>
  <c r="B136" i="20"/>
  <c r="C136" i="20" s="1"/>
  <c r="B137" i="20"/>
  <c r="C137" i="20" s="1"/>
  <c r="B138" i="20"/>
  <c r="C138" i="20" s="1"/>
  <c r="B139" i="20"/>
  <c r="C139" i="20" s="1"/>
  <c r="B140" i="20"/>
  <c r="C140" i="20" s="1"/>
  <c r="B141" i="20"/>
  <c r="C141" i="20" s="1"/>
  <c r="B142" i="20"/>
  <c r="C142" i="20" s="1"/>
  <c r="B143" i="20"/>
  <c r="C143" i="20" s="1"/>
  <c r="B144" i="20"/>
  <c r="C144" i="20" s="1"/>
  <c r="B145" i="20"/>
  <c r="C145" i="20" s="1"/>
  <c r="B146" i="20"/>
  <c r="C146" i="20" s="1"/>
  <c r="B147" i="20"/>
  <c r="C147" i="20" s="1"/>
  <c r="B148" i="20"/>
  <c r="C148" i="20" s="1"/>
  <c r="B149" i="20"/>
  <c r="C149" i="20" s="1"/>
  <c r="B150" i="20"/>
  <c r="C150" i="20" s="1"/>
  <c r="B151" i="20"/>
  <c r="C151" i="20" s="1"/>
  <c r="B152" i="20"/>
  <c r="C152" i="20" s="1"/>
  <c r="B153" i="20"/>
  <c r="C153" i="20" s="1"/>
  <c r="B154" i="20"/>
  <c r="C154" i="20" s="1"/>
  <c r="B155" i="20"/>
  <c r="C155" i="20" s="1"/>
  <c r="B156" i="20"/>
  <c r="C156" i="20" s="1"/>
  <c r="B157" i="20"/>
  <c r="C157" i="20" s="1"/>
  <c r="B158" i="20"/>
  <c r="C158" i="20" s="1"/>
  <c r="B18" i="22"/>
  <c r="B20" i="22" s="1"/>
  <c r="B22" i="22" s="1"/>
  <c r="B24" i="22" s="1"/>
  <c r="F7" i="23"/>
  <c r="F6" i="23"/>
  <c r="F5" i="23"/>
  <c r="F4" i="23"/>
  <c r="F3" i="23"/>
  <c r="B6" i="22"/>
  <c r="B8" i="22" s="1"/>
  <c r="B10" i="22" s="1"/>
  <c r="B12" i="22" s="1"/>
  <c r="B8" i="21"/>
  <c r="B10" i="21" s="1"/>
  <c r="B13" i="21" s="1"/>
  <c r="B4" i="20"/>
  <c r="C4" i="20" s="1"/>
  <c r="B5" i="20"/>
  <c r="C5" i="20" s="1"/>
  <c r="B6" i="20"/>
  <c r="C6" i="20" s="1"/>
  <c r="B7" i="20"/>
  <c r="C7" i="20" s="1"/>
  <c r="B8" i="20"/>
  <c r="C8" i="20" s="1"/>
  <c r="B9" i="20"/>
  <c r="C9" i="20" s="1"/>
  <c r="B10" i="20"/>
  <c r="C10" i="20" s="1"/>
  <c r="B11" i="20"/>
  <c r="C11" i="20" s="1"/>
  <c r="B12" i="20"/>
  <c r="C12" i="20" s="1"/>
  <c r="B13" i="20"/>
  <c r="C13" i="20" s="1"/>
  <c r="B14" i="20"/>
  <c r="C14" i="20" s="1"/>
  <c r="B15" i="20"/>
  <c r="C15" i="20" s="1"/>
  <c r="B16" i="20"/>
  <c r="C16" i="20" s="1"/>
  <c r="B17" i="20"/>
  <c r="C17" i="20" s="1"/>
  <c r="B18" i="20"/>
  <c r="C18" i="20" s="1"/>
  <c r="B19" i="20"/>
  <c r="C19" i="20" s="1"/>
  <c r="B20" i="20"/>
  <c r="C20" i="20" s="1"/>
  <c r="B21" i="20"/>
  <c r="C21" i="20" s="1"/>
  <c r="B22" i="20"/>
  <c r="C22" i="20" s="1"/>
  <c r="B23" i="20"/>
  <c r="C23" i="20" s="1"/>
  <c r="B24" i="20"/>
  <c r="C24" i="20" s="1"/>
  <c r="B25" i="20"/>
  <c r="C25" i="20" s="1"/>
  <c r="B26" i="20"/>
  <c r="C26" i="20" s="1"/>
  <c r="B27" i="20"/>
  <c r="C27" i="20" s="1"/>
  <c r="B28" i="20"/>
  <c r="C28" i="20" s="1"/>
  <c r="B29" i="20"/>
  <c r="C29" i="20" s="1"/>
  <c r="B30" i="20"/>
  <c r="C30" i="20" s="1"/>
  <c r="B31" i="20"/>
  <c r="C31" i="20" s="1"/>
  <c r="B32" i="20"/>
  <c r="C32" i="20" s="1"/>
  <c r="B33" i="20"/>
  <c r="C33" i="20" s="1"/>
  <c r="B34" i="20"/>
  <c r="C34" i="20" s="1"/>
  <c r="B35" i="20"/>
  <c r="C35" i="20" s="1"/>
  <c r="B36" i="20"/>
  <c r="C36" i="20" s="1"/>
  <c r="B37" i="20"/>
  <c r="C37" i="20" s="1"/>
  <c r="B38" i="20"/>
  <c r="C38" i="20" s="1"/>
  <c r="B39" i="20"/>
  <c r="C39" i="20" s="1"/>
  <c r="B40" i="20"/>
  <c r="C40" i="20" s="1"/>
  <c r="B41" i="20"/>
  <c r="C41" i="20" s="1"/>
  <c r="B42" i="20"/>
  <c r="C42" i="20" s="1"/>
  <c r="B43" i="20"/>
  <c r="C43" i="20" s="1"/>
  <c r="B44" i="20"/>
  <c r="C44" i="20" s="1"/>
  <c r="B45" i="20"/>
  <c r="C45" i="20" s="1"/>
  <c r="B46" i="20"/>
  <c r="C46" i="20" s="1"/>
  <c r="B47" i="20"/>
  <c r="C47" i="20" s="1"/>
  <c r="B48" i="20"/>
  <c r="C48" i="20" s="1"/>
  <c r="B49" i="20"/>
  <c r="C49" i="20" s="1"/>
  <c r="B50" i="20"/>
  <c r="C50" i="20" s="1"/>
  <c r="B51" i="20"/>
  <c r="C51" i="20" s="1"/>
  <c r="B52" i="20"/>
  <c r="C52" i="20" s="1"/>
  <c r="B53" i="20"/>
  <c r="C53" i="20" s="1"/>
  <c r="B54" i="20"/>
  <c r="C54" i="20" s="1"/>
  <c r="B55" i="20"/>
  <c r="C55" i="20" s="1"/>
  <c r="B56" i="20"/>
  <c r="C56" i="20" s="1"/>
  <c r="B57" i="20"/>
  <c r="C57" i="20" s="1"/>
  <c r="B58" i="20"/>
  <c r="C58" i="20" s="1"/>
  <c r="B59" i="20"/>
  <c r="C59" i="20" s="1"/>
  <c r="B60" i="20"/>
  <c r="C60" i="20" s="1"/>
  <c r="B61" i="20"/>
  <c r="C61" i="20" s="1"/>
  <c r="B62" i="20"/>
  <c r="C62" i="20" s="1"/>
  <c r="B63" i="20"/>
  <c r="C63" i="20" s="1"/>
  <c r="B64" i="20"/>
  <c r="C64" i="20" s="1"/>
  <c r="B65" i="20"/>
  <c r="C65" i="20" s="1"/>
  <c r="B66" i="20"/>
  <c r="C66" i="20" s="1"/>
  <c r="B67" i="20"/>
  <c r="C67" i="20" s="1"/>
  <c r="B68" i="20"/>
  <c r="C68" i="20" s="1"/>
  <c r="B69" i="20"/>
  <c r="C69" i="20" s="1"/>
  <c r="B70" i="20"/>
  <c r="C70" i="20" s="1"/>
  <c r="B71" i="20"/>
  <c r="C71" i="20" s="1"/>
  <c r="B72" i="20"/>
  <c r="C72" i="20" s="1"/>
  <c r="B73" i="20"/>
  <c r="C73" i="20" s="1"/>
  <c r="B74" i="20"/>
  <c r="C74" i="20" s="1"/>
  <c r="B75" i="20"/>
  <c r="C75" i="20" s="1"/>
  <c r="B76" i="20"/>
  <c r="C76" i="20" s="1"/>
  <c r="B77" i="20"/>
  <c r="C77" i="20" s="1"/>
  <c r="B78" i="20"/>
  <c r="C78" i="20" s="1"/>
  <c r="B79" i="20"/>
  <c r="C79" i="20" s="1"/>
  <c r="B80" i="20"/>
  <c r="C80" i="20" s="1"/>
  <c r="B81" i="20"/>
  <c r="C81" i="20" s="1"/>
  <c r="B82" i="20"/>
  <c r="C82" i="20" s="1"/>
  <c r="B83" i="20"/>
  <c r="C83" i="20" s="1"/>
  <c r="B84" i="20"/>
  <c r="C84" i="20" s="1"/>
  <c r="B85" i="20"/>
  <c r="C85" i="20" s="1"/>
  <c r="B86" i="20"/>
  <c r="C86" i="20" s="1"/>
  <c r="B87" i="20"/>
  <c r="C87" i="20" s="1"/>
  <c r="B88" i="20"/>
  <c r="C88" i="20" s="1"/>
  <c r="B89" i="20"/>
  <c r="C89" i="20" s="1"/>
  <c r="B90" i="20"/>
  <c r="C90" i="20" s="1"/>
  <c r="B91" i="20"/>
  <c r="C91" i="20" s="1"/>
  <c r="B92" i="20"/>
  <c r="C92" i="20" s="1"/>
  <c r="B93" i="20"/>
  <c r="C93" i="20" s="1"/>
  <c r="B94" i="20"/>
  <c r="C94" i="20" s="1"/>
  <c r="B95" i="20"/>
  <c r="C95" i="20" s="1"/>
  <c r="B96" i="20"/>
  <c r="C96" i="20" s="1"/>
  <c r="B97" i="20"/>
  <c r="C97" i="20" s="1"/>
  <c r="B98" i="20"/>
  <c r="C98" i="20" s="1"/>
  <c r="B99" i="20"/>
  <c r="C99" i="20" s="1"/>
  <c r="B100" i="20"/>
  <c r="C100" i="20" s="1"/>
  <c r="B101" i="20"/>
  <c r="C101" i="20" s="1"/>
  <c r="B102" i="20"/>
  <c r="C102" i="20" s="1"/>
  <c r="B103" i="20"/>
  <c r="C103" i="20" s="1"/>
  <c r="B3" i="20"/>
  <c r="C3" i="20" s="1"/>
  <c r="E10" i="18"/>
  <c r="D10" i="18"/>
  <c r="E13" i="18" s="1"/>
  <c r="E14" i="18" s="1"/>
  <c r="B76" i="17" l="1"/>
  <c r="B78" i="17" s="1"/>
  <c r="B81" i="17" s="1"/>
  <c r="A76" i="17"/>
  <c r="A78" i="17" s="1"/>
  <c r="A81" i="17" s="1"/>
  <c r="A82" i="17" s="1"/>
  <c r="F8" i="23"/>
  <c r="E15" i="18"/>
  <c r="B25" i="18" s="1"/>
  <c r="D25" i="18"/>
  <c r="E17" i="18"/>
  <c r="E18" i="18" s="1"/>
  <c r="E21" i="18"/>
  <c r="E22" i="18" s="1"/>
  <c r="D8" i="25"/>
  <c r="D10" i="25"/>
  <c r="B26" i="22"/>
  <c r="B12" i="21"/>
  <c r="E10" i="17"/>
  <c r="D10" i="17"/>
  <c r="B7" i="16"/>
  <c r="E12" i="17" l="1"/>
  <c r="E13" i="17" s="1"/>
  <c r="E14" i="17" s="1"/>
  <c r="E15" i="17" s="1"/>
  <c r="B22" i="17" s="1"/>
  <c r="E23" i="17"/>
  <c r="E24" i="17" s="1"/>
  <c r="E11" i="23"/>
  <c r="E12" i="23" s="1"/>
  <c r="E13" i="23" s="1"/>
  <c r="E14" i="23" s="1"/>
  <c r="C9" i="23"/>
  <c r="D9" i="23" s="1"/>
  <c r="E16" i="23"/>
  <c r="E17" i="23" s="1"/>
  <c r="E18" i="23" s="1"/>
  <c r="E19" i="23" s="1"/>
  <c r="E19" i="18"/>
  <c r="B26" i="18" s="1"/>
  <c r="D26" i="18"/>
  <c r="E23" i="18"/>
  <c r="B27" i="18" s="1"/>
  <c r="B28" i="18" s="1"/>
  <c r="D27" i="18"/>
  <c r="D28" i="18" s="1"/>
  <c r="B9" i="16"/>
  <c r="B11" i="16" s="1"/>
  <c r="B13" i="16" s="1"/>
  <c r="B15" i="16"/>
  <c r="B15" i="15"/>
  <c r="C15" i="15" s="1"/>
  <c r="D7" i="15"/>
  <c r="D11" i="15" s="1"/>
  <c r="D13" i="15" s="1"/>
  <c r="C7" i="15"/>
  <c r="B7" i="15"/>
  <c r="A7" i="15"/>
  <c r="B4" i="13"/>
  <c r="B5" i="13" s="1"/>
  <c r="B7" i="13" s="1"/>
  <c r="B9" i="13" s="1"/>
  <c r="E4" i="12"/>
  <c r="E5" i="12"/>
  <c r="E6" i="12"/>
  <c r="E7" i="12"/>
  <c r="E8" i="12"/>
  <c r="E9" i="12"/>
  <c r="E10" i="12"/>
  <c r="E11" i="12"/>
  <c r="E12" i="12"/>
  <c r="E13" i="12"/>
  <c r="E3" i="12"/>
  <c r="D4" i="10"/>
  <c r="D5" i="10"/>
  <c r="D6" i="10"/>
  <c r="D7" i="10"/>
  <c r="D8" i="10"/>
  <c r="D9" i="10"/>
  <c r="D10" i="10"/>
  <c r="D11" i="10"/>
  <c r="D12" i="10"/>
  <c r="D13" i="10"/>
  <c r="D14" i="10"/>
  <c r="D15" i="10"/>
  <c r="D3" i="10"/>
  <c r="B7" i="9"/>
  <c r="B3" i="9"/>
  <c r="F8" i="2"/>
  <c r="E17" i="17" l="1"/>
  <c r="E18" i="17" s="1"/>
  <c r="E19" i="17" s="1"/>
  <c r="E20" i="17" s="1"/>
  <c r="D15" i="15"/>
  <c r="B21" i="15"/>
  <c r="A11" i="15"/>
  <c r="B27" i="15"/>
  <c r="B11" i="15"/>
  <c r="B13" i="15" s="1"/>
  <c r="B28" i="15"/>
  <c r="C11" i="15"/>
  <c r="B29" i="15"/>
  <c r="D16" i="10"/>
  <c r="E16" i="2"/>
  <c r="E17" i="2" s="1"/>
  <c r="E18" i="2" s="1"/>
  <c r="E19" i="2" s="1"/>
  <c r="E11" i="2"/>
  <c r="E12" i="2" s="1"/>
  <c r="E13" i="2" s="1"/>
  <c r="E14" i="2" s="1"/>
  <c r="E14" i="12"/>
  <c r="E10" i="1"/>
  <c r="D10" i="1"/>
  <c r="E13" i="1" s="1"/>
  <c r="E14" i="1" s="1"/>
  <c r="B23" i="17" l="1"/>
  <c r="B24" i="17" s="1"/>
  <c r="B61" i="17"/>
  <c r="B65" i="17" s="1"/>
  <c r="B70" i="17" s="1"/>
  <c r="C13" i="15"/>
  <c r="B22" i="15"/>
  <c r="B30" i="15"/>
  <c r="A13" i="15"/>
  <c r="B20" i="15"/>
  <c r="B23" i="15" s="1"/>
  <c r="B24" i="15" s="1"/>
  <c r="E15" i="1"/>
  <c r="E25" i="1" s="1"/>
  <c r="B25" i="1"/>
  <c r="E17" i="1"/>
  <c r="E18" i="1" s="1"/>
  <c r="E21" i="1"/>
  <c r="E22" i="1" s="1"/>
  <c r="E23" i="1" l="1"/>
  <c r="E27" i="1" s="1"/>
  <c r="B27" i="1"/>
  <c r="E19" i="1"/>
  <c r="E26" i="1" s="1"/>
  <c r="E29" i="1" s="1"/>
  <c r="B30" i="1" s="1"/>
  <c r="E30" i="1" s="1"/>
  <c r="B26" i="1"/>
  <c r="B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liyongsheng</author>
  </authors>
  <commentList>
    <comment ref="A1" authorId="0" shapeId="0" xr:uid="{00000000-0006-0000-1A00-000001000000}">
      <text>
        <r>
          <rPr>
            <b/>
            <sz val="9"/>
            <color indexed="81"/>
            <rFont val="宋体"/>
            <family val="3"/>
            <charset val="134"/>
          </rPr>
          <t>公元2018年10月26日冥想完成100级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B37" authorId="0" shapeId="0" xr:uid="{CA82A22A-C204-46AB-98BC-F4B0F439F798}">
      <text>
        <r>
          <rPr>
            <b/>
            <sz val="9"/>
            <color indexed="81"/>
            <rFont val="宋体"/>
            <family val="3"/>
            <charset val="134"/>
          </rPr>
          <t>赏金任务15万银两
80%的现金
20%的储备金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A1" authorId="0" shapeId="0" xr:uid="{8BE3B7AE-9E76-4F0A-AD33-427D168ADC44}">
      <text>
        <r>
          <rPr>
            <b/>
            <sz val="9"/>
            <color indexed="81"/>
            <rFont val="宋体"/>
            <family val="3"/>
            <charset val="134"/>
          </rPr>
          <t>巧匠之术
130至160</t>
        </r>
      </text>
    </comment>
    <comment ref="A18" authorId="0" shapeId="0" xr:uid="{9377B657-83C9-45C8-A56E-961B08B5BF27}">
      <text>
        <r>
          <rPr>
            <b/>
            <sz val="9"/>
            <color indexed="81"/>
            <rFont val="宋体"/>
            <family val="3"/>
            <charset val="134"/>
          </rPr>
          <t>130-160</t>
        </r>
      </text>
    </comment>
  </commentList>
</comments>
</file>

<file path=xl/sharedStrings.xml><?xml version="1.0" encoding="utf-8"?>
<sst xmlns="http://schemas.openxmlformats.org/spreadsheetml/2006/main" count="1458" uniqueCount="762">
  <si>
    <t>师门技能</t>
    <phoneticPr fontId="1" type="noConversion"/>
  </si>
  <si>
    <t>目前等级</t>
    <phoneticPr fontId="1" type="noConversion"/>
  </si>
  <si>
    <t>需要经验</t>
    <phoneticPr fontId="1" type="noConversion"/>
  </si>
  <si>
    <t>需要银两</t>
    <phoneticPr fontId="1" type="noConversion"/>
  </si>
  <si>
    <t>为官之道</t>
    <phoneticPr fontId="1" type="noConversion"/>
  </si>
  <si>
    <t>十方无敌</t>
    <phoneticPr fontId="1" type="noConversion"/>
  </si>
  <si>
    <t>无双一击</t>
    <phoneticPr fontId="1" type="noConversion"/>
  </si>
  <si>
    <t>神兵鉴赏</t>
    <phoneticPr fontId="1" type="noConversion"/>
  </si>
  <si>
    <t>文韬武略</t>
    <phoneticPr fontId="1" type="noConversion"/>
  </si>
  <si>
    <t>紫薇之术</t>
    <phoneticPr fontId="1" type="noConversion"/>
  </si>
  <si>
    <t>总计</t>
    <phoneticPr fontId="1" type="noConversion"/>
  </si>
  <si>
    <t>数量</t>
    <phoneticPr fontId="1" type="noConversion"/>
  </si>
  <si>
    <t>时间</t>
    <phoneticPr fontId="1" type="noConversion"/>
  </si>
  <si>
    <t>编号</t>
    <phoneticPr fontId="1" type="noConversion"/>
  </si>
  <si>
    <t>备注信息</t>
    <phoneticPr fontId="1" type="noConversion"/>
  </si>
  <si>
    <t>贼王</t>
    <phoneticPr fontId="1" type="noConversion"/>
  </si>
  <si>
    <t>89级大唐官府350次打图任务研究表</t>
    <phoneticPr fontId="1" type="noConversion"/>
  </si>
  <si>
    <t>攻击修炼</t>
    <phoneticPr fontId="1" type="noConversion"/>
  </si>
  <si>
    <t>防御修炼</t>
    <phoneticPr fontId="1" type="noConversion"/>
  </si>
  <si>
    <t>法术修炼</t>
    <phoneticPr fontId="1" type="noConversion"/>
  </si>
  <si>
    <t>抗法修炼</t>
    <phoneticPr fontId="1" type="noConversion"/>
  </si>
  <si>
    <t>猎术修炼</t>
    <phoneticPr fontId="1" type="noConversion"/>
  </si>
  <si>
    <t>自身修炼</t>
    <phoneticPr fontId="1" type="noConversion"/>
  </si>
  <si>
    <t>当前等级</t>
    <phoneticPr fontId="1" type="noConversion"/>
  </si>
  <si>
    <t>目标等级</t>
    <phoneticPr fontId="1" type="noConversion"/>
  </si>
  <si>
    <t>需要经验</t>
    <phoneticPr fontId="1" type="noConversion"/>
  </si>
  <si>
    <t>消耗资材</t>
    <phoneticPr fontId="1" type="noConversion"/>
  </si>
  <si>
    <t>消耗银两</t>
    <phoneticPr fontId="1" type="noConversion"/>
  </si>
  <si>
    <t>总共预算费用</t>
    <phoneticPr fontId="1" type="noConversion"/>
  </si>
  <si>
    <t>需要打图</t>
    <phoneticPr fontId="1" type="noConversion"/>
  </si>
  <si>
    <t>张</t>
    <phoneticPr fontId="1" type="noConversion"/>
  </si>
  <si>
    <t>银两</t>
    <phoneticPr fontId="1" type="noConversion"/>
  </si>
  <si>
    <t>每天打图</t>
    <phoneticPr fontId="1" type="noConversion"/>
  </si>
  <si>
    <t>每张宝图</t>
    <phoneticPr fontId="1" type="noConversion"/>
  </si>
  <si>
    <t>天</t>
    <phoneticPr fontId="1" type="noConversion"/>
  </si>
  <si>
    <t>每月打图</t>
    <phoneticPr fontId="1" type="noConversion"/>
  </si>
  <si>
    <t>月</t>
    <phoneticPr fontId="1" type="noConversion"/>
  </si>
  <si>
    <t>每年打图</t>
    <phoneticPr fontId="1" type="noConversion"/>
  </si>
  <si>
    <t>年</t>
    <phoneticPr fontId="1" type="noConversion"/>
  </si>
  <si>
    <t>票</t>
    <phoneticPr fontId="1" type="noConversion"/>
  </si>
  <si>
    <t>票</t>
    <phoneticPr fontId="1" type="noConversion"/>
  </si>
  <si>
    <t>需要跑商</t>
    <phoneticPr fontId="1" type="noConversion"/>
  </si>
  <si>
    <t>天</t>
    <phoneticPr fontId="1" type="noConversion"/>
  </si>
  <si>
    <t>天</t>
    <phoneticPr fontId="1" type="noConversion"/>
  </si>
  <si>
    <t>月</t>
    <phoneticPr fontId="1" type="noConversion"/>
  </si>
  <si>
    <t>月</t>
    <phoneticPr fontId="1" type="noConversion"/>
  </si>
  <si>
    <t>赏金任务</t>
    <phoneticPr fontId="1" type="noConversion"/>
  </si>
  <si>
    <t>银两</t>
    <phoneticPr fontId="1" type="noConversion"/>
  </si>
  <si>
    <t>每天跑商</t>
    <phoneticPr fontId="1" type="noConversion"/>
  </si>
  <si>
    <t>每月跑商</t>
    <phoneticPr fontId="1" type="noConversion"/>
  </si>
  <si>
    <t>每年跑商</t>
    <phoneticPr fontId="1" type="noConversion"/>
  </si>
  <si>
    <t>年</t>
    <phoneticPr fontId="1" type="noConversion"/>
  </si>
  <si>
    <t>攻击修炼</t>
    <phoneticPr fontId="1" type="noConversion"/>
  </si>
  <si>
    <t>防御修炼</t>
    <phoneticPr fontId="1" type="noConversion"/>
  </si>
  <si>
    <t>法术修炼</t>
    <phoneticPr fontId="1" type="noConversion"/>
  </si>
  <si>
    <t>抗法修炼</t>
    <phoneticPr fontId="1" type="noConversion"/>
  </si>
  <si>
    <t>宝宝修炼</t>
    <phoneticPr fontId="1" type="noConversion"/>
  </si>
  <si>
    <t>当前等级</t>
    <phoneticPr fontId="1" type="noConversion"/>
  </si>
  <si>
    <t>目标等级</t>
    <phoneticPr fontId="1" type="noConversion"/>
  </si>
  <si>
    <t>需要经验</t>
    <phoneticPr fontId="1" type="noConversion"/>
  </si>
  <si>
    <t>修炼果</t>
    <phoneticPr fontId="1" type="noConversion"/>
  </si>
  <si>
    <t>总共费用</t>
    <phoneticPr fontId="1" type="noConversion"/>
  </si>
  <si>
    <t>育 兽 术</t>
    <phoneticPr fontId="1" type="noConversion"/>
  </si>
  <si>
    <t>宝宝修炼总共预算费用</t>
    <phoneticPr fontId="1" type="noConversion"/>
  </si>
  <si>
    <t>技能名称</t>
    <phoneticPr fontId="1" type="noConversion"/>
  </si>
  <si>
    <t>需要帮贡</t>
    <phoneticPr fontId="1" type="noConversion"/>
  </si>
  <si>
    <t>消耗帮贡</t>
    <phoneticPr fontId="1" type="noConversion"/>
  </si>
  <si>
    <t>巧匠之术</t>
    <phoneticPr fontId="1" type="noConversion"/>
  </si>
  <si>
    <t>经验</t>
    <phoneticPr fontId="1" type="noConversion"/>
  </si>
  <si>
    <t>总共跑商</t>
    <phoneticPr fontId="1" type="noConversion"/>
  </si>
  <si>
    <t>级</t>
    <phoneticPr fontId="1" type="noConversion"/>
  </si>
  <si>
    <t>每月</t>
    <phoneticPr fontId="1" type="noConversion"/>
  </si>
  <si>
    <t>跑商票数</t>
    <phoneticPr fontId="1" type="noConversion"/>
  </si>
  <si>
    <t>需要天数</t>
    <phoneticPr fontId="1" type="noConversion"/>
  </si>
  <si>
    <t>跑商天数</t>
    <phoneticPr fontId="1" type="noConversion"/>
  </si>
  <si>
    <t>跑商年数</t>
    <phoneticPr fontId="1" type="noConversion"/>
  </si>
  <si>
    <t>打图天数</t>
    <phoneticPr fontId="1" type="noConversion"/>
  </si>
  <si>
    <t>打图月数</t>
    <phoneticPr fontId="1" type="noConversion"/>
  </si>
  <si>
    <t>赏金任务</t>
    <phoneticPr fontId="1" type="noConversion"/>
  </si>
  <si>
    <t>跑商月数</t>
    <phoneticPr fontId="1" type="noConversion"/>
  </si>
  <si>
    <t>每小时</t>
    <phoneticPr fontId="1" type="noConversion"/>
  </si>
  <si>
    <t>点</t>
    <phoneticPr fontId="1" type="noConversion"/>
  </si>
  <si>
    <t>每天</t>
    <phoneticPr fontId="1" type="noConversion"/>
  </si>
  <si>
    <t>小时</t>
    <phoneticPr fontId="1" type="noConversion"/>
  </si>
  <si>
    <t>每天点卡</t>
    <phoneticPr fontId="1" type="noConversion"/>
  </si>
  <si>
    <t>取整</t>
    <phoneticPr fontId="1" type="noConversion"/>
  </si>
  <si>
    <t>人民币</t>
    <phoneticPr fontId="1" type="noConversion"/>
  </si>
  <si>
    <t>元</t>
    <phoneticPr fontId="1" type="noConversion"/>
  </si>
  <si>
    <t>点卡</t>
    <phoneticPr fontId="1" type="noConversion"/>
  </si>
  <si>
    <t>可用经验</t>
    <phoneticPr fontId="1" type="noConversion"/>
  </si>
  <si>
    <t>可用帮贡</t>
    <phoneticPr fontId="1" type="noConversion"/>
  </si>
  <si>
    <t>可用现金</t>
    <phoneticPr fontId="1" type="noConversion"/>
  </si>
  <si>
    <t>储 备 金</t>
    <phoneticPr fontId="1" type="noConversion"/>
  </si>
  <si>
    <t>所需经验</t>
    <phoneticPr fontId="1" type="noConversion"/>
  </si>
  <si>
    <t>所需帮贡</t>
    <phoneticPr fontId="1" type="noConversion"/>
  </si>
  <si>
    <t>所需现金</t>
    <phoneticPr fontId="1" type="noConversion"/>
  </si>
  <si>
    <t>当前资材</t>
    <phoneticPr fontId="1" type="noConversion"/>
  </si>
  <si>
    <t>经验票数</t>
    <phoneticPr fontId="1" type="noConversion"/>
  </si>
  <si>
    <t>帮贡票数</t>
    <phoneticPr fontId="1" type="noConversion"/>
  </si>
  <si>
    <t>银两票数</t>
    <phoneticPr fontId="1" type="noConversion"/>
  </si>
  <si>
    <t>下一等级</t>
    <phoneticPr fontId="1" type="noConversion"/>
  </si>
  <si>
    <t>烹饪名称</t>
    <phoneticPr fontId="1" type="noConversion"/>
  </si>
  <si>
    <t>仓库编号</t>
    <phoneticPr fontId="1" type="noConversion"/>
  </si>
  <si>
    <t xml:space="preserve">烹饪数量 </t>
    <phoneticPr fontId="1" type="noConversion"/>
  </si>
  <si>
    <t>醉生梦死</t>
    <phoneticPr fontId="1" type="noConversion"/>
  </si>
  <si>
    <t>烤肉</t>
    <phoneticPr fontId="1" type="noConversion"/>
  </si>
  <si>
    <t>烤鸭</t>
    <phoneticPr fontId="1" type="noConversion"/>
  </si>
  <si>
    <t>臭豆腐</t>
    <phoneticPr fontId="1" type="noConversion"/>
  </si>
  <si>
    <t>翡翠豆腐</t>
    <phoneticPr fontId="1" type="noConversion"/>
  </si>
  <si>
    <t>桂花丸</t>
    <phoneticPr fontId="1" type="noConversion"/>
  </si>
  <si>
    <t>长寿面</t>
    <phoneticPr fontId="1" type="noConversion"/>
  </si>
  <si>
    <t>豆斋果</t>
    <phoneticPr fontId="1" type="noConversion"/>
  </si>
  <si>
    <t>佛跳墙</t>
    <phoneticPr fontId="1" type="noConversion"/>
  </si>
  <si>
    <t>需要活力</t>
    <phoneticPr fontId="1" type="noConversion"/>
  </si>
  <si>
    <t>每次任务</t>
    <phoneticPr fontId="1" type="noConversion"/>
  </si>
  <si>
    <t>金钱</t>
    <phoneticPr fontId="1" type="noConversion"/>
  </si>
  <si>
    <t>目前数字</t>
    <phoneticPr fontId="1" type="noConversion"/>
  </si>
  <si>
    <t>现有数字</t>
    <phoneticPr fontId="1" type="noConversion"/>
  </si>
  <si>
    <t>相差数字</t>
    <phoneticPr fontId="1" type="noConversion"/>
  </si>
  <si>
    <t>打图次数</t>
    <phoneticPr fontId="1" type="noConversion"/>
  </si>
  <si>
    <t>次</t>
    <phoneticPr fontId="1" type="noConversion"/>
  </si>
  <si>
    <t>每天次数</t>
    <phoneticPr fontId="1" type="noConversion"/>
  </si>
  <si>
    <t>每月天数</t>
    <phoneticPr fontId="1" type="noConversion"/>
  </si>
  <si>
    <t>需要月数</t>
    <phoneticPr fontId="1" type="noConversion"/>
  </si>
  <si>
    <t>巧匠之术战略计划预算表</t>
    <phoneticPr fontId="1" type="noConversion"/>
  </si>
  <si>
    <t>跑商经验</t>
    <phoneticPr fontId="1" type="noConversion"/>
  </si>
  <si>
    <t>跑商银两</t>
    <phoneticPr fontId="1" type="noConversion"/>
  </si>
  <si>
    <t>跑商帮贡</t>
    <phoneticPr fontId="1" type="noConversion"/>
  </si>
  <si>
    <t>经验天数</t>
    <phoneticPr fontId="1" type="noConversion"/>
  </si>
  <si>
    <t>银两天数</t>
    <phoneticPr fontId="1" type="noConversion"/>
  </si>
  <si>
    <t>帮贡天数</t>
    <phoneticPr fontId="1" type="noConversion"/>
  </si>
  <si>
    <t>经验月数</t>
    <phoneticPr fontId="1" type="noConversion"/>
  </si>
  <si>
    <t>银两月数</t>
    <phoneticPr fontId="1" type="noConversion"/>
  </si>
  <si>
    <t xml:space="preserve">帮贡月数 </t>
    <phoneticPr fontId="1" type="noConversion"/>
  </si>
  <si>
    <t>技能类别</t>
    <phoneticPr fontId="1" type="noConversion"/>
  </si>
  <si>
    <t>当前等级</t>
    <phoneticPr fontId="1" type="noConversion"/>
  </si>
  <si>
    <t>人物升级</t>
    <phoneticPr fontId="1" type="noConversion"/>
  </si>
  <si>
    <t>目标等级</t>
    <phoneticPr fontId="1" type="noConversion"/>
  </si>
  <si>
    <t>跑商每票</t>
    <phoneticPr fontId="1" type="noConversion"/>
  </si>
  <si>
    <t>年</t>
    <phoneticPr fontId="1" type="noConversion"/>
  </si>
  <si>
    <t>175级师门技能预算表</t>
    <phoneticPr fontId="1" type="noConversion"/>
  </si>
  <si>
    <t>无又一击</t>
    <phoneticPr fontId="1" type="noConversion"/>
  </si>
  <si>
    <t>相差经验</t>
    <phoneticPr fontId="1" type="noConversion"/>
  </si>
  <si>
    <t>相差帮贡</t>
    <phoneticPr fontId="1" type="noConversion"/>
  </si>
  <si>
    <t>相差银两</t>
    <phoneticPr fontId="1" type="noConversion"/>
  </si>
  <si>
    <t>珍露酒</t>
    <phoneticPr fontId="1" type="noConversion"/>
  </si>
  <si>
    <t>梅花酒</t>
    <phoneticPr fontId="1" type="noConversion"/>
  </si>
  <si>
    <t>百味酒</t>
    <phoneticPr fontId="1" type="noConversion"/>
  </si>
  <si>
    <t>蛇胆酒</t>
    <phoneticPr fontId="1" type="noConversion"/>
  </si>
  <si>
    <t>疾 风 步</t>
    <phoneticPr fontId="1" type="noConversion"/>
  </si>
  <si>
    <t>师门技能飞升预算表</t>
    <phoneticPr fontId="1" type="noConversion"/>
  </si>
  <si>
    <t>飞升后</t>
    <phoneticPr fontId="1" type="noConversion"/>
  </si>
  <si>
    <t>三药名称</t>
    <phoneticPr fontId="1" type="noConversion"/>
  </si>
  <si>
    <t>三药数量</t>
    <phoneticPr fontId="1" type="noConversion"/>
  </si>
  <si>
    <t>十香返生丸</t>
    <phoneticPr fontId="1" type="noConversion"/>
  </si>
  <si>
    <t>九转回魂丹</t>
    <phoneticPr fontId="1" type="noConversion"/>
  </si>
  <si>
    <t>千年保心丹</t>
    <phoneticPr fontId="1" type="noConversion"/>
  </si>
  <si>
    <t>风水混元丹</t>
    <phoneticPr fontId="1" type="noConversion"/>
  </si>
  <si>
    <t>金香玉</t>
    <phoneticPr fontId="1" type="noConversion"/>
  </si>
  <si>
    <t>蛇蝎美人</t>
    <phoneticPr fontId="1" type="noConversion"/>
  </si>
  <si>
    <t>佛光舍利子</t>
    <phoneticPr fontId="1" type="noConversion"/>
  </si>
  <si>
    <t>小还丹</t>
    <phoneticPr fontId="1" type="noConversion"/>
  </si>
  <si>
    <t>五龙丹</t>
    <phoneticPr fontId="1" type="noConversion"/>
  </si>
  <si>
    <t>定神香</t>
    <phoneticPr fontId="1" type="noConversion"/>
  </si>
  <si>
    <t>红雪散</t>
    <phoneticPr fontId="1" type="noConversion"/>
  </si>
  <si>
    <t>人物等级</t>
    <phoneticPr fontId="1" type="noConversion"/>
  </si>
  <si>
    <t>N的数值</t>
    <phoneticPr fontId="1" type="noConversion"/>
  </si>
  <si>
    <t>师门技能</t>
    <phoneticPr fontId="1" type="noConversion"/>
  </si>
  <si>
    <t>单位</t>
    <phoneticPr fontId="1" type="noConversion"/>
  </si>
  <si>
    <t>赏金任务</t>
    <phoneticPr fontId="1" type="noConversion"/>
  </si>
  <si>
    <t>两</t>
    <phoneticPr fontId="1" type="noConversion"/>
  </si>
  <si>
    <t>预计收益</t>
    <phoneticPr fontId="1" type="noConversion"/>
  </si>
  <si>
    <t>跑商获得</t>
    <phoneticPr fontId="1" type="noConversion"/>
  </si>
  <si>
    <t>现有经验</t>
    <phoneticPr fontId="1" type="noConversion"/>
  </si>
  <si>
    <t>大唐官府师门技能预算表</t>
    <phoneticPr fontId="1" type="noConversion"/>
  </si>
  <si>
    <t>宝图价格</t>
    <phoneticPr fontId="1" type="noConversion"/>
  </si>
  <si>
    <t>银两</t>
    <phoneticPr fontId="1" type="noConversion"/>
  </si>
  <si>
    <t>需要打图</t>
    <phoneticPr fontId="1" type="noConversion"/>
  </si>
  <si>
    <t>每天打图</t>
    <phoneticPr fontId="1" type="noConversion"/>
  </si>
  <si>
    <t>张</t>
    <phoneticPr fontId="1" type="noConversion"/>
  </si>
  <si>
    <t>天</t>
    <phoneticPr fontId="1" type="noConversion"/>
  </si>
  <si>
    <t>每月打图</t>
    <phoneticPr fontId="1" type="noConversion"/>
  </si>
  <si>
    <t>解决项目</t>
    <phoneticPr fontId="1" type="noConversion"/>
  </si>
  <si>
    <t>需要时间</t>
    <phoneticPr fontId="1" type="noConversion"/>
  </si>
  <si>
    <t>人物经验</t>
    <phoneticPr fontId="1" type="noConversion"/>
  </si>
  <si>
    <t>（单位）</t>
    <phoneticPr fontId="1" type="noConversion"/>
  </si>
  <si>
    <t>天</t>
    <phoneticPr fontId="1" type="noConversion"/>
  </si>
  <si>
    <t>人物银两</t>
    <phoneticPr fontId="1" type="noConversion"/>
  </si>
  <si>
    <t>人物帮贡</t>
    <phoneticPr fontId="1" type="noConversion"/>
  </si>
  <si>
    <t>月</t>
    <phoneticPr fontId="1" type="noConversion"/>
  </si>
  <si>
    <t>巧匠之术时间预算</t>
    <phoneticPr fontId="1" type="noConversion"/>
  </si>
  <si>
    <t>师门技能</t>
    <phoneticPr fontId="1" type="noConversion"/>
  </si>
  <si>
    <t>目前等级</t>
    <phoneticPr fontId="1" type="noConversion"/>
  </si>
  <si>
    <t>上限等级</t>
    <phoneticPr fontId="1" type="noConversion"/>
  </si>
  <si>
    <t>需要经验</t>
    <phoneticPr fontId="1" type="noConversion"/>
  </si>
  <si>
    <t>需要银两</t>
    <phoneticPr fontId="1" type="noConversion"/>
  </si>
  <si>
    <t>为官之道</t>
    <phoneticPr fontId="1" type="noConversion"/>
  </si>
  <si>
    <t>十方无敌</t>
    <phoneticPr fontId="1" type="noConversion"/>
  </si>
  <si>
    <t>无双一击</t>
    <phoneticPr fontId="1" type="noConversion"/>
  </si>
  <si>
    <t>神兵鉴赏</t>
    <phoneticPr fontId="1" type="noConversion"/>
  </si>
  <si>
    <t>文韬武略</t>
    <phoneticPr fontId="1" type="noConversion"/>
  </si>
  <si>
    <t>紫薇之术</t>
    <phoneticPr fontId="1" type="noConversion"/>
  </si>
  <si>
    <t>大唐官府人物修炼预算表</t>
    <phoneticPr fontId="1" type="noConversion"/>
  </si>
  <si>
    <t>通过打图卖图解决总银两预算表</t>
    <phoneticPr fontId="1" type="noConversion"/>
  </si>
  <si>
    <t>通过赏金任务解决总银两预算表</t>
    <phoneticPr fontId="1" type="noConversion"/>
  </si>
  <si>
    <t>召唤兽控制修炼预算表</t>
    <phoneticPr fontId="1" type="noConversion"/>
  </si>
  <si>
    <t>通过打图卖图解决宝宝修炼预算表</t>
    <phoneticPr fontId="1" type="noConversion"/>
  </si>
  <si>
    <t>通过赏金任务解决宝宝修炼预算表</t>
    <phoneticPr fontId="1" type="noConversion"/>
  </si>
  <si>
    <t>现在等级</t>
    <phoneticPr fontId="1" type="noConversion"/>
  </si>
  <si>
    <t>级</t>
    <phoneticPr fontId="1" type="noConversion"/>
  </si>
  <si>
    <t>点</t>
    <phoneticPr fontId="1" type="noConversion"/>
  </si>
  <si>
    <t>目标等级</t>
    <phoneticPr fontId="1" type="noConversion"/>
  </si>
  <si>
    <t>飞升经验总预算</t>
    <phoneticPr fontId="1" type="noConversion"/>
  </si>
  <si>
    <t>跑商经验</t>
    <phoneticPr fontId="1" type="noConversion"/>
  </si>
  <si>
    <t>点</t>
    <phoneticPr fontId="1" type="noConversion"/>
  </si>
  <si>
    <t>跑商票数</t>
    <phoneticPr fontId="1" type="noConversion"/>
  </si>
  <si>
    <t>票</t>
    <phoneticPr fontId="1" type="noConversion"/>
  </si>
  <si>
    <t>每天跑商</t>
    <phoneticPr fontId="1" type="noConversion"/>
  </si>
  <si>
    <t>需要跑商</t>
    <phoneticPr fontId="1" type="noConversion"/>
  </si>
  <si>
    <t>天</t>
    <phoneticPr fontId="1" type="noConversion"/>
  </si>
  <si>
    <t>每月跑商</t>
    <phoneticPr fontId="1" type="noConversion"/>
  </si>
  <si>
    <t>月</t>
    <phoneticPr fontId="1" type="noConversion"/>
  </si>
  <si>
    <t>跑商经验</t>
    <phoneticPr fontId="1" type="noConversion"/>
  </si>
  <si>
    <t>每天跑商</t>
    <phoneticPr fontId="1" type="noConversion"/>
  </si>
  <si>
    <t>每月跑商</t>
    <phoneticPr fontId="1" type="noConversion"/>
  </si>
  <si>
    <t>点</t>
    <phoneticPr fontId="1" type="noConversion"/>
  </si>
  <si>
    <t>跑商票数</t>
    <phoneticPr fontId="1" type="noConversion"/>
  </si>
  <si>
    <t>票</t>
    <phoneticPr fontId="1" type="noConversion"/>
  </si>
  <si>
    <t>跑商天数</t>
    <phoneticPr fontId="1" type="noConversion"/>
  </si>
  <si>
    <t>天</t>
    <phoneticPr fontId="1" type="noConversion"/>
  </si>
  <si>
    <t>跑商月数</t>
    <phoneticPr fontId="1" type="noConversion"/>
  </si>
  <si>
    <t>通过跑商解决总经验的预算方案</t>
    <phoneticPr fontId="1" type="noConversion"/>
  </si>
  <si>
    <t>通过打图解决总银两的预算方案</t>
    <phoneticPr fontId="1" type="noConversion"/>
  </si>
  <si>
    <t>每张宝图</t>
    <phoneticPr fontId="1" type="noConversion"/>
  </si>
  <si>
    <t>两</t>
    <phoneticPr fontId="1" type="noConversion"/>
  </si>
  <si>
    <t xml:space="preserve">打图数量 </t>
    <phoneticPr fontId="1" type="noConversion"/>
  </si>
  <si>
    <t>每天卖图</t>
    <phoneticPr fontId="1" type="noConversion"/>
  </si>
  <si>
    <t>张</t>
    <phoneticPr fontId="1" type="noConversion"/>
  </si>
  <si>
    <t>打图天数</t>
    <phoneticPr fontId="1" type="noConversion"/>
  </si>
  <si>
    <t>每月打图</t>
    <phoneticPr fontId="1" type="noConversion"/>
  </si>
  <si>
    <t>天</t>
    <phoneticPr fontId="1" type="noConversion"/>
  </si>
  <si>
    <t>打图月数</t>
    <phoneticPr fontId="1" type="noConversion"/>
  </si>
  <si>
    <t>140级人物等级目标预算表</t>
    <phoneticPr fontId="1" type="noConversion"/>
  </si>
  <si>
    <t>通过打图解决人物总银两</t>
    <phoneticPr fontId="1" type="noConversion"/>
  </si>
  <si>
    <t>帮贡跑商</t>
    <phoneticPr fontId="1" type="noConversion"/>
  </si>
  <si>
    <t>当前等级</t>
    <phoneticPr fontId="1" type="noConversion"/>
  </si>
  <si>
    <t>可用经验</t>
    <phoneticPr fontId="1" type="noConversion"/>
  </si>
  <si>
    <t>可用帮贡</t>
    <phoneticPr fontId="1" type="noConversion"/>
  </si>
  <si>
    <t>可用现金</t>
    <phoneticPr fontId="1" type="noConversion"/>
  </si>
  <si>
    <t>储 备 金</t>
    <phoneticPr fontId="1" type="noConversion"/>
  </si>
  <si>
    <t>相差经验</t>
    <phoneticPr fontId="1" type="noConversion"/>
  </si>
  <si>
    <t>相差银两</t>
    <phoneticPr fontId="1" type="noConversion"/>
  </si>
  <si>
    <t>当前经验</t>
    <phoneticPr fontId="1" type="noConversion"/>
  </si>
  <si>
    <t>升级经验</t>
    <phoneticPr fontId="1" type="noConversion"/>
  </si>
  <si>
    <t>每票帮贡</t>
    <phoneticPr fontId="1" type="noConversion"/>
  </si>
  <si>
    <t>点</t>
    <phoneticPr fontId="1" type="noConversion"/>
  </si>
  <si>
    <t>获得帮贡</t>
    <phoneticPr fontId="1" type="noConversion"/>
  </si>
  <si>
    <t>46亿经验</t>
    <phoneticPr fontId="1" type="noConversion"/>
  </si>
  <si>
    <t>15亿银两</t>
    <phoneticPr fontId="1" type="noConversion"/>
  </si>
  <si>
    <t>银两</t>
    <phoneticPr fontId="1" type="noConversion"/>
  </si>
  <si>
    <t>天</t>
    <phoneticPr fontId="1" type="noConversion"/>
  </si>
  <si>
    <t>月</t>
    <phoneticPr fontId="1" type="noConversion"/>
  </si>
  <si>
    <t>每票商人</t>
    <phoneticPr fontId="1" type="noConversion"/>
  </si>
  <si>
    <t>经验</t>
    <phoneticPr fontId="1" type="noConversion"/>
  </si>
  <si>
    <t>跑商票数</t>
    <phoneticPr fontId="1" type="noConversion"/>
  </si>
  <si>
    <t>每天跑商</t>
    <phoneticPr fontId="1" type="noConversion"/>
  </si>
  <si>
    <t>票</t>
    <phoneticPr fontId="1" type="noConversion"/>
  </si>
  <si>
    <t>跑商天数</t>
    <phoneticPr fontId="1" type="noConversion"/>
  </si>
  <si>
    <t>每月跑商</t>
    <phoneticPr fontId="1" type="noConversion"/>
  </si>
  <si>
    <t>天</t>
    <phoneticPr fontId="1" type="noConversion"/>
  </si>
  <si>
    <t>跑商月数</t>
    <phoneticPr fontId="1" type="noConversion"/>
  </si>
  <si>
    <t>每年跑商</t>
    <phoneticPr fontId="1" type="noConversion"/>
  </si>
  <si>
    <t>月</t>
    <phoneticPr fontId="1" type="noConversion"/>
  </si>
  <si>
    <t>跑商年数</t>
    <phoneticPr fontId="1" type="noConversion"/>
  </si>
  <si>
    <t>解决银两</t>
    <phoneticPr fontId="1" type="noConversion"/>
  </si>
  <si>
    <t>年</t>
    <phoneticPr fontId="1" type="noConversion"/>
  </si>
  <si>
    <t>解决经验</t>
    <phoneticPr fontId="1" type="noConversion"/>
  </si>
  <si>
    <t>总共时间</t>
    <phoneticPr fontId="1" type="noConversion"/>
  </si>
  <si>
    <t>行动项目</t>
    <phoneticPr fontId="1" type="noConversion"/>
  </si>
  <si>
    <t>需要票数</t>
    <phoneticPr fontId="1" type="noConversion"/>
  </si>
  <si>
    <t>备注信息</t>
    <phoneticPr fontId="1" type="noConversion"/>
  </si>
  <si>
    <t>人物经验</t>
    <phoneticPr fontId="1" type="noConversion"/>
  </si>
  <si>
    <t>人物银两</t>
    <phoneticPr fontId="1" type="noConversion"/>
  </si>
  <si>
    <t>人物帮贡</t>
    <phoneticPr fontId="1" type="noConversion"/>
  </si>
  <si>
    <t>师门技能最低限制</t>
    <phoneticPr fontId="1" type="noConversion"/>
  </si>
  <si>
    <t>师门技能最高限制</t>
    <phoneticPr fontId="1" type="noConversion"/>
  </si>
  <si>
    <t>数值</t>
    <phoneticPr fontId="1" type="noConversion"/>
  </si>
  <si>
    <t>每天跑商</t>
    <phoneticPr fontId="1" type="noConversion"/>
  </si>
  <si>
    <t>票</t>
    <phoneticPr fontId="1" type="noConversion"/>
  </si>
  <si>
    <t>跑商天数</t>
    <phoneticPr fontId="1" type="noConversion"/>
  </si>
  <si>
    <t>天</t>
    <phoneticPr fontId="1" type="noConversion"/>
  </si>
  <si>
    <t>跑商月数</t>
    <phoneticPr fontId="1" type="noConversion"/>
  </si>
  <si>
    <t>月</t>
    <phoneticPr fontId="1" type="noConversion"/>
  </si>
  <si>
    <t>需要金钱</t>
    <phoneticPr fontId="1" type="noConversion"/>
  </si>
  <si>
    <t>强身术</t>
    <phoneticPr fontId="1" type="noConversion"/>
  </si>
  <si>
    <t>暗器技巧</t>
    <phoneticPr fontId="1" type="noConversion"/>
  </si>
  <si>
    <t>打造技巧</t>
    <phoneticPr fontId="1" type="noConversion"/>
  </si>
  <si>
    <t>裁缝技巧</t>
    <phoneticPr fontId="1" type="noConversion"/>
  </si>
  <si>
    <t>中药医理</t>
    <phoneticPr fontId="1" type="noConversion"/>
  </si>
  <si>
    <t>灵石技巧</t>
    <phoneticPr fontId="1" type="noConversion"/>
  </si>
  <si>
    <t>熔炼技巧</t>
    <phoneticPr fontId="1" type="noConversion"/>
  </si>
  <si>
    <t>烹饪技巧</t>
    <phoneticPr fontId="1" type="noConversion"/>
  </si>
  <si>
    <t>逃离技巧</t>
    <phoneticPr fontId="1" type="noConversion"/>
  </si>
  <si>
    <t>追捕技巧</t>
    <phoneticPr fontId="1" type="noConversion"/>
  </si>
  <si>
    <t>养生之道</t>
    <phoneticPr fontId="1" type="noConversion"/>
  </si>
  <si>
    <t>淬灵之术</t>
    <phoneticPr fontId="1" type="noConversion"/>
  </si>
  <si>
    <t>总和</t>
    <phoneticPr fontId="1" type="noConversion"/>
  </si>
  <si>
    <t>当前等级</t>
    <phoneticPr fontId="1" type="noConversion"/>
  </si>
  <si>
    <t>目标等级</t>
    <phoneticPr fontId="1" type="noConversion"/>
  </si>
  <si>
    <t>可用帮贡</t>
    <phoneticPr fontId="1" type="noConversion"/>
  </si>
  <si>
    <t>可用现金</t>
    <phoneticPr fontId="1" type="noConversion"/>
  </si>
  <si>
    <t>需要现金</t>
    <phoneticPr fontId="1" type="noConversion"/>
  </si>
  <si>
    <t>储 备 金</t>
    <phoneticPr fontId="1" type="noConversion"/>
  </si>
  <si>
    <t>当前资材</t>
    <phoneticPr fontId="1" type="noConversion"/>
  </si>
  <si>
    <t>角色昵称</t>
    <phoneticPr fontId="1" type="noConversion"/>
  </si>
  <si>
    <t>长安城</t>
    <phoneticPr fontId="1" type="noConversion"/>
  </si>
  <si>
    <t>角色等级</t>
    <phoneticPr fontId="1" type="noConversion"/>
  </si>
  <si>
    <t>需要帮贡</t>
    <phoneticPr fontId="1" type="noConversion"/>
  </si>
  <si>
    <t>巧匠之术学习计划表</t>
    <phoneticPr fontId="1" type="noConversion"/>
  </si>
  <si>
    <t>可用经验</t>
    <phoneticPr fontId="1" type="noConversion"/>
  </si>
  <si>
    <t>需要经验</t>
    <phoneticPr fontId="1" type="noConversion"/>
  </si>
  <si>
    <t>双倍帮贡</t>
    <phoneticPr fontId="1" type="noConversion"/>
  </si>
  <si>
    <t>单倍帮贡</t>
    <phoneticPr fontId="1" type="noConversion"/>
  </si>
  <si>
    <t>相差经验</t>
    <phoneticPr fontId="1" type="noConversion"/>
  </si>
  <si>
    <t>相差帮贡</t>
    <phoneticPr fontId="1" type="noConversion"/>
  </si>
  <si>
    <t>相差现金</t>
    <phoneticPr fontId="1" type="noConversion"/>
  </si>
  <si>
    <t>帮贡票数</t>
    <phoneticPr fontId="1" type="noConversion"/>
  </si>
  <si>
    <t>经验票数</t>
    <phoneticPr fontId="1" type="noConversion"/>
  </si>
  <si>
    <t>现金票数</t>
    <phoneticPr fontId="1" type="noConversion"/>
  </si>
  <si>
    <t>黑麻垂曼帘</t>
    <phoneticPr fontId="1" type="noConversion"/>
  </si>
  <si>
    <t>桦木圆桌</t>
    <phoneticPr fontId="1" type="noConversion"/>
  </si>
  <si>
    <t>桦木立柜</t>
    <phoneticPr fontId="1" type="noConversion"/>
  </si>
  <si>
    <t>草编地毯</t>
    <phoneticPr fontId="1" type="noConversion"/>
  </si>
  <si>
    <t>漆花竹凳</t>
    <phoneticPr fontId="1" type="noConversion"/>
  </si>
  <si>
    <t>榛木床</t>
    <phoneticPr fontId="1" type="noConversion"/>
  </si>
  <si>
    <t>印花屏风</t>
    <phoneticPr fontId="1" type="noConversion"/>
  </si>
  <si>
    <t>文竹</t>
    <phoneticPr fontId="1" type="noConversion"/>
  </si>
  <si>
    <t>君子兰</t>
    <phoneticPr fontId="1" type="noConversion"/>
  </si>
  <si>
    <t>蝴蝶兰</t>
    <phoneticPr fontId="1" type="noConversion"/>
  </si>
  <si>
    <t>水仙</t>
    <phoneticPr fontId="1" type="noConversion"/>
  </si>
  <si>
    <t>仙人掌</t>
    <phoneticPr fontId="1" type="noConversion"/>
  </si>
  <si>
    <t>银烛台</t>
    <phoneticPr fontId="1" type="noConversion"/>
  </si>
  <si>
    <t>玉瓷画瓶</t>
    <phoneticPr fontId="1" type="noConversion"/>
  </si>
  <si>
    <t>踏春图</t>
    <phoneticPr fontId="1" type="noConversion"/>
  </si>
  <si>
    <t>漆花地板</t>
    <phoneticPr fontId="1" type="noConversion"/>
  </si>
  <si>
    <t>一级家具</t>
    <phoneticPr fontId="1" type="noConversion"/>
  </si>
  <si>
    <t>二级家具</t>
    <phoneticPr fontId="1" type="noConversion"/>
  </si>
  <si>
    <t>蓝绸绣花帘</t>
    <phoneticPr fontId="1" type="noConversion"/>
  </si>
  <si>
    <t>红木八仙桌</t>
    <phoneticPr fontId="1" type="noConversion"/>
  </si>
  <si>
    <t>嵌玉虎纹桌</t>
    <phoneticPr fontId="1" type="noConversion"/>
  </si>
  <si>
    <t>双鱼吉庆柜</t>
    <phoneticPr fontId="1" type="noConversion"/>
  </si>
  <si>
    <t>彩绘立柜</t>
    <phoneticPr fontId="1" type="noConversion"/>
  </si>
  <si>
    <t>兽皮地毯</t>
    <phoneticPr fontId="1" type="noConversion"/>
  </si>
  <si>
    <t>麻布地毯</t>
    <phoneticPr fontId="1" type="noConversion"/>
  </si>
  <si>
    <t>桦木靠背椅</t>
    <phoneticPr fontId="1" type="noConversion"/>
  </si>
  <si>
    <t>月牙凳</t>
    <phoneticPr fontId="1" type="noConversion"/>
  </si>
  <si>
    <t>猛花坐山图</t>
    <phoneticPr fontId="1" type="noConversion"/>
  </si>
  <si>
    <t>桦木地板</t>
    <phoneticPr fontId="1" type="noConversion"/>
  </si>
  <si>
    <t>长安城家具仓库管理表</t>
    <phoneticPr fontId="1" type="noConversion"/>
  </si>
  <si>
    <t>白鹤展翅帘</t>
    <phoneticPr fontId="1" type="noConversion"/>
  </si>
  <si>
    <t>家具名称</t>
    <phoneticPr fontId="1" type="noConversion"/>
  </si>
  <si>
    <t>家具类型</t>
    <phoneticPr fontId="1" type="noConversion"/>
  </si>
  <si>
    <t>消耗金钱</t>
    <phoneticPr fontId="1" type="noConversion"/>
  </si>
  <si>
    <t>消耗活力</t>
    <phoneticPr fontId="1" type="noConversion"/>
  </si>
  <si>
    <t>仓库编号</t>
    <phoneticPr fontId="1" type="noConversion"/>
  </si>
  <si>
    <t>长安城烹饪仓库管理表</t>
    <phoneticPr fontId="1" type="noConversion"/>
  </si>
  <si>
    <t>长安城三级药仓库管理表</t>
    <phoneticPr fontId="1" type="noConversion"/>
  </si>
  <si>
    <t>数量</t>
    <phoneticPr fontId="1" type="noConversion"/>
  </si>
  <si>
    <t>八卦镇邪榻</t>
    <phoneticPr fontId="1" type="noConversion"/>
  </si>
  <si>
    <t>二级家具</t>
    <phoneticPr fontId="1" type="noConversion"/>
  </si>
  <si>
    <t>神仙帐</t>
    <phoneticPr fontId="1" type="noConversion"/>
  </si>
  <si>
    <t>狮子图屏风</t>
    <phoneticPr fontId="1" type="noConversion"/>
  </si>
  <si>
    <t>花鸟图屏风</t>
    <phoneticPr fontId="1" type="noConversion"/>
  </si>
  <si>
    <t>天山云雪</t>
    <phoneticPr fontId="1" type="noConversion"/>
  </si>
  <si>
    <t>龟鹤延年灯</t>
    <phoneticPr fontId="1" type="noConversion"/>
  </si>
  <si>
    <t>长信宫灯</t>
    <phoneticPr fontId="1" type="noConversion"/>
  </si>
  <si>
    <t>雕花马桶</t>
    <phoneticPr fontId="1" type="noConversion"/>
  </si>
  <si>
    <t>彩绘花瓶</t>
    <phoneticPr fontId="1" type="noConversion"/>
  </si>
  <si>
    <t>夕阳山水图</t>
    <phoneticPr fontId="1" type="noConversion"/>
  </si>
  <si>
    <t>中药医理学习计算器</t>
    <phoneticPr fontId="1" type="noConversion"/>
  </si>
  <si>
    <t>每票经验</t>
    <phoneticPr fontId="1" type="noConversion"/>
  </si>
  <si>
    <t>每票银两</t>
    <phoneticPr fontId="1" type="noConversion"/>
  </si>
  <si>
    <t>经验票数</t>
    <phoneticPr fontId="1" type="noConversion"/>
  </si>
  <si>
    <t>帮贡票数</t>
    <phoneticPr fontId="1" type="noConversion"/>
  </si>
  <si>
    <t>每点点卡</t>
    <phoneticPr fontId="1" type="noConversion"/>
  </si>
  <si>
    <t>赏金任务</t>
    <phoneticPr fontId="1" type="noConversion"/>
  </si>
  <si>
    <t>点卡数量</t>
    <phoneticPr fontId="1" type="noConversion"/>
  </si>
  <si>
    <t>两</t>
    <phoneticPr fontId="1" type="noConversion"/>
  </si>
  <si>
    <t>每天赏金</t>
    <phoneticPr fontId="1" type="noConversion"/>
  </si>
  <si>
    <t>票</t>
    <phoneticPr fontId="1" type="noConversion"/>
  </si>
  <si>
    <t>赏金天数</t>
    <phoneticPr fontId="1" type="noConversion"/>
  </si>
  <si>
    <t>每月赏金</t>
    <phoneticPr fontId="1" type="noConversion"/>
  </si>
  <si>
    <t>天</t>
    <phoneticPr fontId="1" type="noConversion"/>
  </si>
  <si>
    <t>赏金月数</t>
    <phoneticPr fontId="1" type="noConversion"/>
  </si>
  <si>
    <t>赏金任务</t>
    <phoneticPr fontId="1" type="noConversion"/>
  </si>
  <si>
    <t>赏金票数</t>
    <phoneticPr fontId="1" type="noConversion"/>
  </si>
  <si>
    <t>通过赏金解决总银两的预算方案</t>
    <phoneticPr fontId="1" type="noConversion"/>
  </si>
  <si>
    <t>每年跑商</t>
    <phoneticPr fontId="1" type="noConversion"/>
  </si>
  <si>
    <t>修炼项目</t>
    <phoneticPr fontId="1" type="noConversion"/>
  </si>
  <si>
    <t>防御修炼</t>
    <phoneticPr fontId="1" type="noConversion"/>
  </si>
  <si>
    <t>抗法修炼</t>
    <phoneticPr fontId="1" type="noConversion"/>
  </si>
  <si>
    <t>当前等级</t>
    <phoneticPr fontId="1" type="noConversion"/>
  </si>
  <si>
    <t>目标等级</t>
    <phoneticPr fontId="1" type="noConversion"/>
  </si>
  <si>
    <t>需要银两</t>
    <phoneticPr fontId="1" type="noConversion"/>
  </si>
  <si>
    <t>修炼经验</t>
    <phoneticPr fontId="1" type="noConversion"/>
  </si>
  <si>
    <t>攻击修炼</t>
    <phoneticPr fontId="1" type="noConversion"/>
  </si>
  <si>
    <t>法术修炼</t>
    <phoneticPr fontId="1" type="noConversion"/>
  </si>
  <si>
    <t>猎术修炼</t>
    <phoneticPr fontId="1" type="noConversion"/>
  </si>
  <si>
    <t>八亿</t>
    <phoneticPr fontId="1" type="noConversion"/>
  </si>
  <si>
    <t>赏金任务</t>
    <phoneticPr fontId="1" type="noConversion"/>
  </si>
  <si>
    <t>票</t>
    <phoneticPr fontId="1" type="noConversion"/>
  </si>
  <si>
    <t>天</t>
    <phoneticPr fontId="1" type="noConversion"/>
  </si>
  <si>
    <t>175级人物修炼预算表</t>
    <phoneticPr fontId="1" type="noConversion"/>
  </si>
  <si>
    <t>修炼技能</t>
    <phoneticPr fontId="1" type="noConversion"/>
  </si>
  <si>
    <t>需要经验</t>
    <phoneticPr fontId="1" type="noConversion"/>
  </si>
  <si>
    <t>需要银两</t>
    <phoneticPr fontId="1" type="noConversion"/>
  </si>
  <si>
    <t>攻击控制</t>
    <phoneticPr fontId="1" type="noConversion"/>
  </si>
  <si>
    <t>防御控制</t>
    <phoneticPr fontId="1" type="noConversion"/>
  </si>
  <si>
    <t xml:space="preserve">法术控制 </t>
    <phoneticPr fontId="1" type="noConversion"/>
  </si>
  <si>
    <t xml:space="preserve">抗法控制 </t>
    <phoneticPr fontId="1" type="noConversion"/>
  </si>
  <si>
    <t>月</t>
    <phoneticPr fontId="1" type="noConversion"/>
  </si>
  <si>
    <t>修炼果</t>
    <phoneticPr fontId="1" type="noConversion"/>
  </si>
  <si>
    <t>万</t>
    <phoneticPr fontId="1" type="noConversion"/>
  </si>
  <si>
    <t>每个增加</t>
    <phoneticPr fontId="1" type="noConversion"/>
  </si>
  <si>
    <t>175级宝宝修炼预算表</t>
    <phoneticPr fontId="1" type="noConversion"/>
  </si>
  <si>
    <t>175级生活技能预算表</t>
    <phoneticPr fontId="1" type="noConversion"/>
  </si>
  <si>
    <t>总共经验</t>
    <phoneticPr fontId="1" type="noConversion"/>
  </si>
  <si>
    <t>总共银两</t>
    <phoneticPr fontId="1" type="noConversion"/>
  </si>
  <si>
    <t>总共帮贡</t>
    <phoneticPr fontId="1" type="noConversion"/>
  </si>
  <si>
    <t>40亿</t>
    <phoneticPr fontId="1" type="noConversion"/>
  </si>
  <si>
    <t>20万</t>
    <phoneticPr fontId="1" type="noConversion"/>
  </si>
  <si>
    <t>总共时间</t>
    <phoneticPr fontId="1" type="noConversion"/>
  </si>
  <si>
    <t>每天跑商</t>
    <phoneticPr fontId="1" type="noConversion"/>
  </si>
  <si>
    <t>每月跑商</t>
    <phoneticPr fontId="1" type="noConversion"/>
  </si>
  <si>
    <t>每年跑商</t>
    <phoneticPr fontId="1" type="noConversion"/>
  </si>
  <si>
    <t>每票经验</t>
    <phoneticPr fontId="1" type="noConversion"/>
  </si>
  <si>
    <t>点</t>
    <phoneticPr fontId="1" type="noConversion"/>
  </si>
  <si>
    <t>两</t>
    <phoneticPr fontId="1" type="noConversion"/>
  </si>
  <si>
    <t>计划项目</t>
    <phoneticPr fontId="1" type="noConversion"/>
  </si>
  <si>
    <t>需要时间</t>
    <phoneticPr fontId="1" type="noConversion"/>
  </si>
  <si>
    <t>人物修炼</t>
    <phoneticPr fontId="1" type="noConversion"/>
  </si>
  <si>
    <t>宝宝修炼</t>
    <phoneticPr fontId="1" type="noConversion"/>
  </si>
  <si>
    <t>生活技能</t>
    <phoneticPr fontId="1" type="noConversion"/>
  </si>
  <si>
    <t>每年跑商</t>
    <phoneticPr fontId="1" type="noConversion"/>
  </si>
  <si>
    <t>月</t>
    <phoneticPr fontId="1" type="noConversion"/>
  </si>
  <si>
    <t>跑商年数</t>
    <phoneticPr fontId="1" type="noConversion"/>
  </si>
  <si>
    <t>赏金任务</t>
    <phoneticPr fontId="1" type="noConversion"/>
  </si>
  <si>
    <t>银两</t>
    <phoneticPr fontId="1" type="noConversion"/>
  </si>
  <si>
    <t>跑商票数</t>
    <phoneticPr fontId="1" type="noConversion"/>
  </si>
  <si>
    <t>每天跑商</t>
    <phoneticPr fontId="1" type="noConversion"/>
  </si>
  <si>
    <t>票</t>
    <phoneticPr fontId="1" type="noConversion"/>
  </si>
  <si>
    <t>跑商天数</t>
    <phoneticPr fontId="1" type="noConversion"/>
  </si>
  <si>
    <t>每月跑商</t>
    <phoneticPr fontId="1" type="noConversion"/>
  </si>
  <si>
    <t>天</t>
    <phoneticPr fontId="1" type="noConversion"/>
  </si>
  <si>
    <t>跑商月数</t>
    <phoneticPr fontId="1" type="noConversion"/>
  </si>
  <si>
    <t>每年跑商</t>
    <phoneticPr fontId="1" type="noConversion"/>
  </si>
  <si>
    <t>月</t>
    <phoneticPr fontId="1" type="noConversion"/>
  </si>
  <si>
    <t>跑商年数</t>
    <phoneticPr fontId="1" type="noConversion"/>
  </si>
  <si>
    <t>总共时间</t>
    <phoneticPr fontId="1" type="noConversion"/>
  </si>
  <si>
    <t>单位</t>
    <phoneticPr fontId="1" type="noConversion"/>
  </si>
  <si>
    <t>年</t>
    <phoneticPr fontId="1" type="noConversion"/>
  </si>
  <si>
    <t>师门技能</t>
    <phoneticPr fontId="1" type="noConversion"/>
  </si>
  <si>
    <t>每票帮贡</t>
    <phoneticPr fontId="1" type="noConversion"/>
  </si>
  <si>
    <t>帮贡票数</t>
    <phoneticPr fontId="1" type="noConversion"/>
  </si>
  <si>
    <t>从131级到175级升级预算表</t>
    <phoneticPr fontId="1" type="noConversion"/>
  </si>
  <si>
    <t>打造技巧学习计算器</t>
    <phoneticPr fontId="1" type="noConversion"/>
  </si>
  <si>
    <t>裁缝技巧学习计算器</t>
    <phoneticPr fontId="1" type="noConversion"/>
  </si>
  <si>
    <t>每票帮贡</t>
    <phoneticPr fontId="1" type="noConversion"/>
  </si>
  <si>
    <t>帮贡票数</t>
    <phoneticPr fontId="1" type="noConversion"/>
  </si>
  <si>
    <t>炼金术学习计算器</t>
    <phoneticPr fontId="1" type="noConversion"/>
  </si>
  <si>
    <t>升级经验预算表</t>
    <phoneticPr fontId="1" type="noConversion"/>
  </si>
  <si>
    <t xml:space="preserve">预算收益 </t>
    <phoneticPr fontId="1" type="noConversion"/>
  </si>
  <si>
    <t>经验时间</t>
    <phoneticPr fontId="1" type="noConversion"/>
  </si>
  <si>
    <t>赏金时间</t>
    <phoneticPr fontId="1" type="noConversion"/>
  </si>
  <si>
    <t>月</t>
    <phoneticPr fontId="1" type="noConversion"/>
  </si>
  <si>
    <t>总共时间</t>
    <phoneticPr fontId="1" type="noConversion"/>
  </si>
  <si>
    <t>天</t>
    <phoneticPr fontId="1" type="noConversion"/>
  </si>
  <si>
    <t>打图时间</t>
    <phoneticPr fontId="1" type="noConversion"/>
  </si>
  <si>
    <t>当前等级</t>
    <phoneticPr fontId="1" type="noConversion"/>
  </si>
  <si>
    <t>目标等级</t>
    <phoneticPr fontId="1" type="noConversion"/>
  </si>
  <si>
    <t>需要经验</t>
    <phoneticPr fontId="1" type="noConversion"/>
  </si>
  <si>
    <t>跑商票数</t>
    <phoneticPr fontId="1" type="noConversion"/>
  </si>
  <si>
    <t>需要银两</t>
    <phoneticPr fontId="1" type="noConversion"/>
  </si>
  <si>
    <t>需要帮贡</t>
    <phoneticPr fontId="1" type="noConversion"/>
  </si>
  <si>
    <t>消耗帮贡</t>
    <phoneticPr fontId="1" type="noConversion"/>
  </si>
  <si>
    <t>每周升级</t>
    <phoneticPr fontId="1" type="noConversion"/>
  </si>
  <si>
    <t>级</t>
    <phoneticPr fontId="1" type="noConversion"/>
  </si>
  <si>
    <t>需要星期</t>
    <phoneticPr fontId="1" type="noConversion"/>
  </si>
  <si>
    <t>周</t>
    <phoneticPr fontId="1" type="noConversion"/>
  </si>
  <si>
    <t>下一级</t>
    <phoneticPr fontId="1" type="noConversion"/>
  </si>
  <si>
    <t>商人任务</t>
    <phoneticPr fontId="1" type="noConversion"/>
  </si>
  <si>
    <t>经验</t>
    <phoneticPr fontId="1" type="noConversion"/>
  </si>
  <si>
    <t>需要跑商</t>
    <phoneticPr fontId="1" type="noConversion"/>
  </si>
  <si>
    <t>票</t>
    <phoneticPr fontId="1" type="noConversion"/>
  </si>
  <si>
    <t>每天跑商</t>
    <phoneticPr fontId="1" type="noConversion"/>
  </si>
  <si>
    <t>天</t>
    <phoneticPr fontId="1" type="noConversion"/>
  </si>
  <si>
    <t>每月跑商</t>
    <phoneticPr fontId="1" type="noConversion"/>
  </si>
  <si>
    <t>通过跑商解决人物总经验</t>
    <phoneticPr fontId="1" type="noConversion"/>
  </si>
  <si>
    <t>通过赏金解决人物总银两</t>
    <phoneticPr fontId="1" type="noConversion"/>
  </si>
  <si>
    <t>跑商经验</t>
    <phoneticPr fontId="1" type="noConversion"/>
  </si>
  <si>
    <t>天</t>
    <phoneticPr fontId="1" type="noConversion"/>
  </si>
  <si>
    <t>跑商银两</t>
    <phoneticPr fontId="1" type="noConversion"/>
  </si>
  <si>
    <t>打图银两</t>
    <phoneticPr fontId="1" type="noConversion"/>
  </si>
  <si>
    <t>天</t>
    <phoneticPr fontId="1" type="noConversion"/>
  </si>
  <si>
    <t>总共天数</t>
    <phoneticPr fontId="1" type="noConversion"/>
  </si>
  <si>
    <t>消耗体力</t>
    <phoneticPr fontId="1" type="noConversion"/>
  </si>
  <si>
    <t>支出项目</t>
    <phoneticPr fontId="1" type="noConversion"/>
  </si>
  <si>
    <t>出售土地</t>
    <phoneticPr fontId="1" type="noConversion"/>
  </si>
  <si>
    <t>搬出社区</t>
    <phoneticPr fontId="1" type="noConversion"/>
  </si>
  <si>
    <t>庭院装饰</t>
    <phoneticPr fontId="1" type="noConversion"/>
  </si>
  <si>
    <t>现有体力</t>
    <phoneticPr fontId="1" type="noConversion"/>
  </si>
  <si>
    <t>相差体力</t>
    <phoneticPr fontId="1" type="noConversion"/>
  </si>
  <si>
    <t>支出银两</t>
    <phoneticPr fontId="1" type="noConversion"/>
  </si>
  <si>
    <t>总共体力</t>
    <phoneticPr fontId="1" type="noConversion"/>
  </si>
  <si>
    <t>百 岁 香</t>
    <phoneticPr fontId="1" type="noConversion"/>
  </si>
  <si>
    <t>总共支出</t>
    <phoneticPr fontId="1" type="noConversion"/>
  </si>
  <si>
    <t>技能名称</t>
    <phoneticPr fontId="1" type="noConversion"/>
  </si>
  <si>
    <t>目前等级</t>
    <phoneticPr fontId="1" type="noConversion"/>
  </si>
  <si>
    <t>上限等级</t>
    <phoneticPr fontId="1" type="noConversion"/>
  </si>
  <si>
    <t>需要经验</t>
    <phoneticPr fontId="1" type="noConversion"/>
  </si>
  <si>
    <t>需要金钱</t>
    <phoneticPr fontId="1" type="noConversion"/>
  </si>
  <si>
    <t>需要帮贡</t>
    <phoneticPr fontId="1" type="noConversion"/>
  </si>
  <si>
    <t>消耗帮贡</t>
    <phoneticPr fontId="1" type="noConversion"/>
  </si>
  <si>
    <t>强身术</t>
    <phoneticPr fontId="1" type="noConversion"/>
  </si>
  <si>
    <t>冥想</t>
    <phoneticPr fontId="1" type="noConversion"/>
  </si>
  <si>
    <t>暗器技巧</t>
    <phoneticPr fontId="1" type="noConversion"/>
  </si>
  <si>
    <t>打造技巧</t>
    <phoneticPr fontId="1" type="noConversion"/>
  </si>
  <si>
    <t>裁缝技巧</t>
    <phoneticPr fontId="1" type="noConversion"/>
  </si>
  <si>
    <t>炼金术</t>
    <phoneticPr fontId="1" type="noConversion"/>
  </si>
  <si>
    <t>中药医理</t>
    <phoneticPr fontId="1" type="noConversion"/>
  </si>
  <si>
    <t>灵石技巧</t>
    <phoneticPr fontId="1" type="noConversion"/>
  </si>
  <si>
    <t>熔炼技巧</t>
    <phoneticPr fontId="1" type="noConversion"/>
  </si>
  <si>
    <t>烹饪技巧</t>
    <phoneticPr fontId="1" type="noConversion"/>
  </si>
  <si>
    <t>逃离技巧</t>
    <phoneticPr fontId="1" type="noConversion"/>
  </si>
  <si>
    <t>追捕技巧</t>
    <phoneticPr fontId="1" type="noConversion"/>
  </si>
  <si>
    <t>养生之道</t>
    <phoneticPr fontId="1" type="noConversion"/>
  </si>
  <si>
    <t>健身术</t>
    <phoneticPr fontId="1" type="noConversion"/>
  </si>
  <si>
    <t>巧匠之术</t>
    <phoneticPr fontId="1" type="noConversion"/>
  </si>
  <si>
    <t>淬灵之术</t>
    <phoneticPr fontId="1" type="noConversion"/>
  </si>
  <si>
    <t>强壮</t>
    <phoneticPr fontId="1" type="noConversion"/>
  </si>
  <si>
    <t>神速</t>
    <phoneticPr fontId="1" type="noConversion"/>
  </si>
  <si>
    <t>总和</t>
    <phoneticPr fontId="1" type="noConversion"/>
  </si>
  <si>
    <t>40亿经验</t>
    <phoneticPr fontId="1" type="noConversion"/>
  </si>
  <si>
    <t>8亿银两</t>
    <phoneticPr fontId="1" type="noConversion"/>
  </si>
  <si>
    <t>20万帮贡</t>
    <phoneticPr fontId="1" type="noConversion"/>
  </si>
  <si>
    <t>总共年数</t>
    <phoneticPr fontId="1" type="noConversion"/>
  </si>
  <si>
    <t>生活技能全满预算表</t>
    <phoneticPr fontId="1" type="noConversion"/>
  </si>
  <si>
    <t>每年跑商</t>
    <phoneticPr fontId="1" type="noConversion"/>
  </si>
  <si>
    <t>月</t>
    <phoneticPr fontId="1" type="noConversion"/>
  </si>
  <si>
    <t>需要跑商</t>
    <phoneticPr fontId="1" type="noConversion"/>
  </si>
  <si>
    <t>年</t>
    <phoneticPr fontId="1" type="noConversion"/>
  </si>
  <si>
    <t>商人任务</t>
    <phoneticPr fontId="1" type="noConversion"/>
  </si>
  <si>
    <t>经验</t>
    <phoneticPr fontId="1" type="noConversion"/>
  </si>
  <si>
    <t>票</t>
    <phoneticPr fontId="1" type="noConversion"/>
  </si>
  <si>
    <t>每天跑商</t>
    <phoneticPr fontId="1" type="noConversion"/>
  </si>
  <si>
    <t>天</t>
    <phoneticPr fontId="1" type="noConversion"/>
  </si>
  <si>
    <t>每月跑商</t>
    <phoneticPr fontId="1" type="noConversion"/>
  </si>
  <si>
    <t>通过跑商解决人物总帮贡</t>
    <phoneticPr fontId="1" type="noConversion"/>
  </si>
  <si>
    <t>每年时间</t>
    <phoneticPr fontId="1" type="noConversion"/>
  </si>
  <si>
    <t>3000万两</t>
    <phoneticPr fontId="1" type="noConversion"/>
  </si>
  <si>
    <t>RMB</t>
    <phoneticPr fontId="1" type="noConversion"/>
  </si>
  <si>
    <t>跑商任务</t>
    <phoneticPr fontId="1" type="noConversion"/>
  </si>
  <si>
    <t>25级人物修炼全满预算表</t>
    <phoneticPr fontId="1" type="noConversion"/>
  </si>
  <si>
    <t>花费现金</t>
    <phoneticPr fontId="1" type="noConversion"/>
  </si>
  <si>
    <t>花费储备</t>
    <phoneticPr fontId="1" type="noConversion"/>
  </si>
  <si>
    <t>三界功绩</t>
    <phoneticPr fontId="1" type="noConversion"/>
  </si>
  <si>
    <t>总共月数</t>
    <phoneticPr fontId="1" type="noConversion"/>
  </si>
  <si>
    <t>淬灵之术学习计算器</t>
    <phoneticPr fontId="1" type="noConversion"/>
  </si>
  <si>
    <t>每票获得</t>
    <phoneticPr fontId="1" type="noConversion"/>
  </si>
  <si>
    <t>跑商票数</t>
    <phoneticPr fontId="1" type="noConversion"/>
  </si>
  <si>
    <t>一二家具</t>
    <phoneticPr fontId="1" type="noConversion"/>
  </si>
  <si>
    <t>总共环境</t>
    <phoneticPr fontId="1" type="noConversion"/>
  </si>
  <si>
    <t>豪宅（阁楼）</t>
    <phoneticPr fontId="1" type="noConversion"/>
  </si>
  <si>
    <t>草编凉席</t>
    <phoneticPr fontId="1" type="noConversion"/>
  </si>
  <si>
    <t>三四家具</t>
    <phoneticPr fontId="1" type="noConversion"/>
  </si>
  <si>
    <t>环境上限</t>
    <phoneticPr fontId="1" type="noConversion"/>
  </si>
  <si>
    <t>波斯地毯</t>
    <phoneticPr fontId="1" type="noConversion"/>
  </si>
  <si>
    <t>三级家具</t>
    <phoneticPr fontId="1" type="noConversion"/>
  </si>
  <si>
    <t>需要体力</t>
    <phoneticPr fontId="1" type="noConversion"/>
  </si>
  <si>
    <t>每年</t>
    <phoneticPr fontId="1" type="noConversion"/>
  </si>
  <si>
    <t>总共需要</t>
    <phoneticPr fontId="1" type="noConversion"/>
  </si>
  <si>
    <t>需要数量</t>
    <phoneticPr fontId="1" type="noConversion"/>
  </si>
  <si>
    <t>藏宝图</t>
    <phoneticPr fontId="1" type="noConversion"/>
  </si>
  <si>
    <t>需要数量</t>
    <phoneticPr fontId="1" type="noConversion"/>
  </si>
  <si>
    <t>打图年数</t>
    <phoneticPr fontId="1" type="noConversion"/>
  </si>
  <si>
    <t>约14亿</t>
    <phoneticPr fontId="1" type="noConversion"/>
  </si>
  <si>
    <t>巧匠之术160级我还需要跑多少票商人？</t>
    <phoneticPr fontId="1" type="noConversion"/>
  </si>
  <si>
    <t>研究力</t>
    <phoneticPr fontId="1" type="noConversion"/>
  </si>
  <si>
    <t>维护费</t>
    <phoneticPr fontId="1" type="noConversion"/>
  </si>
  <si>
    <t>每级需要</t>
    <phoneticPr fontId="1" type="noConversion"/>
  </si>
  <si>
    <t>每票增加</t>
    <phoneticPr fontId="1" type="noConversion"/>
  </si>
  <si>
    <t>相差等级</t>
    <phoneticPr fontId="1" type="noConversion"/>
  </si>
  <si>
    <t>每级维护</t>
    <phoneticPr fontId="1" type="noConversion"/>
  </si>
  <si>
    <t>总共维护</t>
    <phoneticPr fontId="1" type="noConversion"/>
  </si>
  <si>
    <t>总共世纪</t>
    <phoneticPr fontId="1" type="noConversion"/>
  </si>
  <si>
    <t>家具名称</t>
    <phoneticPr fontId="1" type="noConversion"/>
  </si>
  <si>
    <t>波斯地毯</t>
    <phoneticPr fontId="1" type="noConversion"/>
  </si>
  <si>
    <t>家具级别</t>
    <phoneticPr fontId="1" type="noConversion"/>
  </si>
  <si>
    <t>三级</t>
    <phoneticPr fontId="1" type="noConversion"/>
  </si>
  <si>
    <t>增加环境</t>
    <phoneticPr fontId="1" type="noConversion"/>
  </si>
  <si>
    <t>需要数量</t>
    <phoneticPr fontId="1" type="noConversion"/>
  </si>
  <si>
    <t>每个价格</t>
    <phoneticPr fontId="1" type="noConversion"/>
  </si>
  <si>
    <t>总共银两</t>
    <phoneticPr fontId="1" type="noConversion"/>
  </si>
  <si>
    <t>剧情技能</t>
    <phoneticPr fontId="1" type="noConversion"/>
  </si>
  <si>
    <t>每级消耗</t>
    <phoneticPr fontId="1" type="noConversion"/>
  </si>
  <si>
    <t>仙灵店铺</t>
    <phoneticPr fontId="1" type="noConversion"/>
  </si>
  <si>
    <t>奇门遁甲</t>
    <phoneticPr fontId="1" type="noConversion"/>
  </si>
  <si>
    <t>剧情点</t>
    <phoneticPr fontId="1" type="noConversion"/>
  </si>
  <si>
    <t>建筑之术</t>
    <phoneticPr fontId="1" type="noConversion"/>
  </si>
  <si>
    <t>妙手空空</t>
    <phoneticPr fontId="1" type="noConversion"/>
  </si>
  <si>
    <t>当前等级</t>
    <phoneticPr fontId="1" type="noConversion"/>
  </si>
  <si>
    <t>可用剧情点</t>
    <phoneticPr fontId="1" type="noConversion"/>
  </si>
  <si>
    <t>已用剧情点</t>
    <phoneticPr fontId="1" type="noConversion"/>
  </si>
  <si>
    <t>总共剧情点</t>
    <phoneticPr fontId="1" type="noConversion"/>
  </si>
  <si>
    <t>长安城当前剧情技能情况</t>
    <phoneticPr fontId="1" type="noConversion"/>
  </si>
  <si>
    <t>长安城剧情技能学习计划</t>
    <phoneticPr fontId="1" type="noConversion"/>
  </si>
  <si>
    <t>学习等级</t>
    <phoneticPr fontId="1" type="noConversion"/>
  </si>
  <si>
    <t>需要剧情点</t>
    <phoneticPr fontId="1" type="noConversion"/>
  </si>
  <si>
    <t>现有剧情点</t>
    <phoneticPr fontId="1" type="noConversion"/>
  </si>
  <si>
    <t>相差剧情点</t>
    <phoneticPr fontId="1" type="noConversion"/>
  </si>
  <si>
    <t>参考价格</t>
    <phoneticPr fontId="1" type="noConversion"/>
  </si>
  <si>
    <t>当前价格</t>
    <phoneticPr fontId="1" type="noConversion"/>
  </si>
  <si>
    <t>相差价格</t>
    <phoneticPr fontId="1" type="noConversion"/>
  </si>
  <si>
    <t>货币转换</t>
    <phoneticPr fontId="1" type="noConversion"/>
  </si>
  <si>
    <t>比例</t>
    <phoneticPr fontId="1" type="noConversion"/>
  </si>
  <si>
    <t>可用金钱</t>
    <phoneticPr fontId="1" type="noConversion"/>
  </si>
  <si>
    <t>存款</t>
    <phoneticPr fontId="1" type="noConversion"/>
  </si>
  <si>
    <t>升级所需经验</t>
    <phoneticPr fontId="1" type="noConversion"/>
  </si>
  <si>
    <t>升级所需金钱</t>
    <phoneticPr fontId="1" type="noConversion"/>
  </si>
  <si>
    <t>储备金</t>
    <phoneticPr fontId="1" type="noConversion"/>
  </si>
  <si>
    <t>降低等级</t>
    <phoneticPr fontId="1" type="noConversion"/>
  </si>
  <si>
    <t>师门技能计算器</t>
    <phoneticPr fontId="1" type="noConversion"/>
  </si>
  <si>
    <t>冥 想</t>
    <phoneticPr fontId="1" type="noConversion"/>
  </si>
  <si>
    <t>炼 金 术</t>
    <phoneticPr fontId="1" type="noConversion"/>
  </si>
  <si>
    <t>健 身 术</t>
    <phoneticPr fontId="1" type="noConversion"/>
  </si>
  <si>
    <t>强 壮</t>
    <phoneticPr fontId="1" type="noConversion"/>
  </si>
  <si>
    <t>神 速</t>
    <phoneticPr fontId="1" type="noConversion"/>
  </si>
  <si>
    <t>54亿经验</t>
    <phoneticPr fontId="1" type="noConversion"/>
  </si>
  <si>
    <t>7亿银两</t>
    <phoneticPr fontId="1" type="noConversion"/>
  </si>
  <si>
    <t>13万帮贡</t>
    <phoneticPr fontId="1" type="noConversion"/>
  </si>
  <si>
    <t>获得经验</t>
    <phoneticPr fontId="1" type="noConversion"/>
  </si>
  <si>
    <t>押镖储备</t>
    <phoneticPr fontId="1" type="noConversion"/>
  </si>
  <si>
    <t>押镖数量</t>
    <phoneticPr fontId="1" type="noConversion"/>
  </si>
  <si>
    <t>《关于长安城的未来战略》</t>
    <phoneticPr fontId="1" type="noConversion"/>
  </si>
  <si>
    <t>《梦幻西游》电脑版-河南3区-南阳府</t>
    <phoneticPr fontId="1" type="noConversion"/>
  </si>
  <si>
    <t>第一、人物等级目标提升至145级。</t>
    <phoneticPr fontId="1" type="noConversion"/>
  </si>
  <si>
    <t>第二、师门技能全部提升至150级。</t>
    <phoneticPr fontId="1" type="noConversion"/>
  </si>
  <si>
    <t>第三、生活技能全部提升至最高等级。</t>
    <phoneticPr fontId="1" type="noConversion"/>
  </si>
  <si>
    <t>第四、人物修炼全部提升至最高等级。</t>
    <phoneticPr fontId="1" type="noConversion"/>
  </si>
  <si>
    <t>第五、宝宝修炼全部提升至最高等级。</t>
    <phoneticPr fontId="1" type="noConversion"/>
  </si>
  <si>
    <t>四亿</t>
    <phoneticPr fontId="1" type="noConversion"/>
  </si>
  <si>
    <t>更新时间2021年10月15日11时11分</t>
    <phoneticPr fontId="1" type="noConversion"/>
  </si>
  <si>
    <t>师门每轮</t>
    <phoneticPr fontId="1" type="noConversion"/>
  </si>
  <si>
    <t>门贡目标</t>
    <phoneticPr fontId="1" type="noConversion"/>
  </si>
  <si>
    <t>完成轮数</t>
    <phoneticPr fontId="1" type="noConversion"/>
  </si>
  <si>
    <t>每天两轮</t>
    <phoneticPr fontId="1" type="noConversion"/>
  </si>
  <si>
    <t>当前门贡</t>
    <phoneticPr fontId="1" type="noConversion"/>
  </si>
  <si>
    <t>缺少门贡</t>
    <phoneticPr fontId="1" type="noConversion"/>
  </si>
  <si>
    <t>需要轮数</t>
    <phoneticPr fontId="1" type="noConversion"/>
  </si>
  <si>
    <t>《2022年生活技能学习计划》</t>
    <phoneticPr fontId="1" type="noConversion"/>
  </si>
  <si>
    <t>强身术学习表</t>
    <phoneticPr fontId="1" type="noConversion"/>
  </si>
  <si>
    <t>2022年04月28日完成</t>
    <phoneticPr fontId="1" type="noConversion"/>
  </si>
  <si>
    <t>第六、已经飞升</t>
    <phoneticPr fontId="1" type="noConversion"/>
  </si>
  <si>
    <t>（暂时不进行突破技能）</t>
    <phoneticPr fontId="1" type="noConversion"/>
  </si>
  <si>
    <t>序号</t>
    <phoneticPr fontId="1" type="noConversion"/>
  </si>
  <si>
    <t>技能作用</t>
    <phoneticPr fontId="1" type="noConversion"/>
  </si>
  <si>
    <t>疾风步</t>
    <phoneticPr fontId="1" type="noConversion"/>
  </si>
  <si>
    <t>基本技能</t>
    <phoneticPr fontId="1" type="noConversion"/>
  </si>
  <si>
    <t>提高命中</t>
    <phoneticPr fontId="1" type="noConversion"/>
  </si>
  <si>
    <t>提高防御</t>
    <phoneticPr fontId="1" type="noConversion"/>
  </si>
  <si>
    <t>提高伤害</t>
    <phoneticPr fontId="1" type="noConversion"/>
  </si>
  <si>
    <t>神兵图鉴</t>
    <phoneticPr fontId="1" type="noConversion"/>
  </si>
  <si>
    <t>提高躲避</t>
    <phoneticPr fontId="1" type="noConversion"/>
  </si>
  <si>
    <t>法伤法防</t>
    <phoneticPr fontId="1" type="noConversion"/>
  </si>
  <si>
    <t>《师门技能的发展战略意义》</t>
    <phoneticPr fontId="1" type="noConversion"/>
  </si>
  <si>
    <t>下一个等级</t>
    <phoneticPr fontId="1" type="noConversion"/>
  </si>
  <si>
    <t>《紫薇之术学习计划表》</t>
    <phoneticPr fontId="1" type="noConversion"/>
  </si>
  <si>
    <t>缺少经验</t>
    <phoneticPr fontId="1" type="noConversion"/>
  </si>
  <si>
    <t>缺少金钱</t>
    <phoneticPr fontId="1" type="noConversion"/>
  </si>
  <si>
    <t>储  备  金</t>
    <phoneticPr fontId="1" type="noConversion"/>
  </si>
  <si>
    <t xml:space="preserve"> 存  款</t>
    <phoneticPr fontId="1" type="noConversion"/>
  </si>
  <si>
    <t>《疾风步学习计划表》</t>
    <phoneticPr fontId="1" type="noConversion"/>
  </si>
  <si>
    <t>白虎堂赏金任务完成前</t>
    <phoneticPr fontId="1" type="noConversion"/>
  </si>
  <si>
    <t>白虎堂赏金任务完成后</t>
    <phoneticPr fontId="1" type="noConversion"/>
  </si>
  <si>
    <t>白虎堂赏金任务盈利</t>
    <phoneticPr fontId="1" type="noConversion"/>
  </si>
  <si>
    <t>游戏点卡的购买</t>
    <phoneticPr fontId="1" type="noConversion"/>
  </si>
  <si>
    <t>购买点数</t>
    <phoneticPr fontId="1" type="noConversion"/>
  </si>
  <si>
    <t>《梦幻西游》电脑版-河南3区-南阳府-长安城（43109417）</t>
    <phoneticPr fontId="1" type="noConversion"/>
  </si>
  <si>
    <t>正常跑商</t>
    <phoneticPr fontId="1" type="noConversion"/>
  </si>
  <si>
    <t>第七、生死劫完成第九关</t>
    <phoneticPr fontId="1" type="noConversion"/>
  </si>
  <si>
    <t>第八、渡劫</t>
    <phoneticPr fontId="1" type="noConversion"/>
  </si>
  <si>
    <t>（2023年01月26日）</t>
    <phoneticPr fontId="1" type="noConversion"/>
  </si>
  <si>
    <t>≧155级</t>
    <phoneticPr fontId="1" type="noConversion"/>
  </si>
  <si>
    <t>≧150级</t>
    <phoneticPr fontId="1" type="noConversion"/>
  </si>
  <si>
    <t>10级</t>
  </si>
  <si>
    <t>10级</t>
    <phoneticPr fontId="1" type="noConversion"/>
  </si>
  <si>
    <t>总和≧50级</t>
    <phoneticPr fontId="1" type="noConversion"/>
  </si>
  <si>
    <t>第一步</t>
    <phoneticPr fontId="1" type="noConversion"/>
  </si>
  <si>
    <t>第二步</t>
    <phoneticPr fontId="1" type="noConversion"/>
  </si>
  <si>
    <t>第三步</t>
    <phoneticPr fontId="1" type="noConversion"/>
  </si>
  <si>
    <t>总和≧40级</t>
    <phoneticPr fontId="1" type="noConversion"/>
  </si>
  <si>
    <t>攻击控制力</t>
    <phoneticPr fontId="1" type="noConversion"/>
  </si>
  <si>
    <t>防御控制力</t>
    <phoneticPr fontId="1" type="noConversion"/>
  </si>
  <si>
    <t>法术控制力</t>
    <phoneticPr fontId="1" type="noConversion"/>
  </si>
  <si>
    <t>抗法控制力</t>
    <phoneticPr fontId="1" type="noConversion"/>
  </si>
  <si>
    <r>
      <t>150级</t>
    </r>
    <r>
      <rPr>
        <b/>
        <sz val="6"/>
        <color rgb="FF3F3F3F"/>
        <rFont val="宋体"/>
        <family val="3"/>
        <charset val="134"/>
        <scheme val="minor"/>
      </rPr>
      <t>[1]</t>
    </r>
    <phoneticPr fontId="1" type="noConversion"/>
  </si>
  <si>
    <r>
      <t>150级</t>
    </r>
    <r>
      <rPr>
        <b/>
        <sz val="6"/>
        <color rgb="FF3F3F3F"/>
        <rFont val="宋体"/>
        <family val="3"/>
        <charset val="134"/>
        <scheme val="minor"/>
      </rPr>
      <t>[2]</t>
    </r>
  </si>
  <si>
    <r>
      <t>150级</t>
    </r>
    <r>
      <rPr>
        <b/>
        <sz val="6"/>
        <color rgb="FF3F3F3F"/>
        <rFont val="宋体"/>
        <family val="3"/>
        <charset val="134"/>
        <scheme val="minor"/>
      </rPr>
      <t>[3]</t>
    </r>
    <phoneticPr fontId="1" type="noConversion"/>
  </si>
  <si>
    <r>
      <t>150级</t>
    </r>
    <r>
      <rPr>
        <b/>
        <sz val="6"/>
        <color rgb="FF3F3F3F"/>
        <rFont val="宋体"/>
        <family val="3"/>
        <charset val="134"/>
        <scheme val="minor"/>
      </rPr>
      <t>[4]</t>
    </r>
    <phoneticPr fontId="1" type="noConversion"/>
  </si>
  <si>
    <r>
      <t>150级</t>
    </r>
    <r>
      <rPr>
        <b/>
        <sz val="6"/>
        <color rgb="FF3F3F3F"/>
        <rFont val="宋体"/>
        <family val="3"/>
        <charset val="134"/>
        <scheme val="minor"/>
      </rPr>
      <t>[5]</t>
    </r>
    <phoneticPr fontId="1" type="noConversion"/>
  </si>
  <si>
    <r>
      <t>150级</t>
    </r>
    <r>
      <rPr>
        <b/>
        <sz val="6"/>
        <color rgb="FF3F3F3F"/>
        <rFont val="宋体"/>
        <family val="3"/>
        <charset val="134"/>
        <scheme val="minor"/>
      </rPr>
      <t>*</t>
    </r>
    <phoneticPr fontId="1" type="noConversion"/>
  </si>
  <si>
    <t>第四步</t>
    <phoneticPr fontId="1" type="noConversion"/>
  </si>
  <si>
    <t>长安城渡劫战略方向</t>
    <phoneticPr fontId="1" type="noConversion"/>
  </si>
  <si>
    <t>品质</t>
    <phoneticPr fontId="1" type="noConversion"/>
  </si>
  <si>
    <t xml:space="preserve">结果 </t>
    <phoneticPr fontId="1" type="noConversion"/>
  </si>
  <si>
    <t>气血上限</t>
    <phoneticPr fontId="1" type="noConversion"/>
  </si>
  <si>
    <t>当前气血</t>
    <phoneticPr fontId="1" type="noConversion"/>
  </si>
  <si>
    <t>缺少气血</t>
    <phoneticPr fontId="1" type="noConversion"/>
  </si>
  <si>
    <t>副本名称</t>
    <phoneticPr fontId="1" type="noConversion"/>
  </si>
  <si>
    <t>乌鸡国</t>
    <phoneticPr fontId="1" type="noConversion"/>
  </si>
  <si>
    <t>车迟斗法</t>
    <phoneticPr fontId="1" type="noConversion"/>
  </si>
  <si>
    <t>水陆大会</t>
    <phoneticPr fontId="1" type="noConversion"/>
  </si>
  <si>
    <t>石猴授徒</t>
    <phoneticPr fontId="1" type="noConversion"/>
  </si>
  <si>
    <t>猴王出世</t>
    <phoneticPr fontId="1" type="noConversion"/>
  </si>
  <si>
    <t>平顶山</t>
    <phoneticPr fontId="1" type="noConversion"/>
  </si>
  <si>
    <t>南阳</t>
    <phoneticPr fontId="1" type="noConversion"/>
  </si>
  <si>
    <t>洛阳</t>
    <phoneticPr fontId="1" type="noConversion"/>
  </si>
  <si>
    <t>绵阳</t>
    <phoneticPr fontId="1" type="noConversion"/>
  </si>
  <si>
    <t>日期时间</t>
    <phoneticPr fontId="1" type="noConversion"/>
  </si>
  <si>
    <t>《长安城升级备忘录》</t>
    <phoneticPr fontId="1" type="noConversion"/>
  </si>
  <si>
    <t>角色创建</t>
    <phoneticPr fontId="1" type="noConversion"/>
  </si>
  <si>
    <t>已飞升</t>
    <phoneticPr fontId="1" type="noConversion"/>
  </si>
  <si>
    <t>更新于2023年07月04日</t>
    <phoneticPr fontId="1" type="noConversion"/>
  </si>
  <si>
    <t>生死劫娑罗</t>
    <phoneticPr fontId="1" type="noConversion"/>
  </si>
  <si>
    <t>学习生活技能、提升人物修炼。</t>
    <phoneticPr fontId="1" type="noConversion"/>
  </si>
  <si>
    <t>修炼名称</t>
    <phoneticPr fontId="1" type="noConversion"/>
  </si>
  <si>
    <t>每次增加</t>
    <phoneticPr fontId="1" type="noConversion"/>
  </si>
  <si>
    <t>需要次数</t>
    <phoneticPr fontId="1" type="noConversion"/>
  </si>
  <si>
    <t>每次银两</t>
    <phoneticPr fontId="1" type="noConversion"/>
  </si>
  <si>
    <t>需要储备</t>
    <phoneticPr fontId="1" type="noConversion"/>
  </si>
  <si>
    <t>暗器技巧学习计划表</t>
    <phoneticPr fontId="1" type="noConversion"/>
  </si>
  <si>
    <t>当前活力</t>
    <phoneticPr fontId="1" type="noConversion"/>
  </si>
  <si>
    <t>图鉴等级</t>
    <phoneticPr fontId="1" type="noConversion"/>
  </si>
  <si>
    <t>获得数量</t>
    <phoneticPr fontId="1" type="noConversion"/>
  </si>
  <si>
    <t>神兵图鉴计算器</t>
    <phoneticPr fontId="1" type="noConversion"/>
  </si>
  <si>
    <t>金银锦盒</t>
    <phoneticPr fontId="1" type="noConversion"/>
  </si>
  <si>
    <t>点帮贡</t>
    <phoneticPr fontId="1" type="noConversion"/>
  </si>
  <si>
    <t>需要多少</t>
    <phoneticPr fontId="1" type="noConversion"/>
  </si>
  <si>
    <t>个</t>
    <phoneticPr fontId="1" type="noConversion"/>
  </si>
  <si>
    <t>总帮贡</t>
    <phoneticPr fontId="1" type="noConversion"/>
  </si>
  <si>
    <t>银两/个</t>
    <phoneticPr fontId="1" type="noConversion"/>
  </si>
  <si>
    <t>总银两</t>
    <phoneticPr fontId="1" type="noConversion"/>
  </si>
  <si>
    <t>每个角色</t>
    <phoneticPr fontId="1" type="noConversion"/>
  </si>
  <si>
    <t>游戏角色</t>
    <phoneticPr fontId="1" type="noConversion"/>
  </si>
  <si>
    <t>6224万</t>
    <phoneticPr fontId="1" type="noConversion"/>
  </si>
  <si>
    <t>1亿6千万</t>
    <phoneticPr fontId="1" type="noConversion"/>
  </si>
  <si>
    <t>打图数量</t>
    <phoneticPr fontId="1" type="noConversion"/>
  </si>
  <si>
    <t>总费用</t>
    <phoneticPr fontId="1" type="noConversion"/>
  </si>
  <si>
    <t>现金</t>
    <phoneticPr fontId="1" type="noConversion"/>
  </si>
  <si>
    <t>消耗</t>
    <phoneticPr fontId="1" type="noConversion"/>
  </si>
  <si>
    <t>单次消耗</t>
    <phoneticPr fontId="1" type="noConversion"/>
  </si>
  <si>
    <t>烹饪次数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</si>
</sst>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0.00_ "/>
    <numFmt numFmtId="177" formatCode="0.00_);[Red]\(0.00\)"/>
    <numFmt numFmtId="178" formatCode="0_ "/>
    <numFmt numFmtId="179" formatCode="0.0_ "/>
    <numFmt numFmtId="180" formatCode="0.0_);[Red]\(0.0\)"/>
    <numFmt numFmtId="181" formatCode="[$-F800]dddd\,\ mmmm\ dd\,\ yyyy"/>
    <numFmt numFmtId="182" formatCode="0.00;[Red]0.00"/>
    <numFmt numFmtId="183" formatCode="0&quot;点&quot;"/>
    <numFmt numFmtId="184" formatCode="0.00&quot;票&quot;"/>
    <numFmt numFmtId="185" formatCode="0.00&quot;点&quot;"/>
    <numFmt numFmtId="186" formatCode="0.00&quot;个&quot;"/>
    <numFmt numFmtId="187" formatCode="0.00&quot;天&quot;"/>
    <numFmt numFmtId="188" formatCode="0.00&quot;月&quot;"/>
    <numFmt numFmtId="189" formatCode="0.00&quot;年&quot;"/>
    <numFmt numFmtId="190" formatCode="General&quot;两&quot;"/>
    <numFmt numFmtId="191" formatCode="General&quot;级&quot;"/>
    <numFmt numFmtId="192" formatCode="General&quot;点&quot;"/>
    <numFmt numFmtId="193" formatCode="0.00&quot;张&quot;"/>
    <numFmt numFmtId="194" formatCode="&quot;需&quot;&quot;要&quot;&quot;跑&quot;&quot;商&quot;0.00&quot;票&quot;"/>
    <numFmt numFmtId="195" formatCode="0&quot;张&quot;"/>
    <numFmt numFmtId="196" formatCode="General&quot;时&quot;"/>
    <numFmt numFmtId="197" formatCode="General&quot;天&quot;"/>
    <numFmt numFmtId="198" formatCode="General&quot;月&quot;"/>
    <numFmt numFmtId="199" formatCode="General&quot;年&quot;"/>
  </numFmts>
  <fonts count="6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4"/>
      <color theme="1"/>
      <name val="华文行楷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2"/>
      <color theme="1"/>
      <name val="华文行楷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20"/>
      <color rgb="FF006100"/>
      <name val="黑体"/>
      <family val="3"/>
      <charset val="134"/>
    </font>
    <font>
      <b/>
      <sz val="20"/>
      <color rgb="FFFA7D00"/>
      <name val="宋体"/>
      <family val="2"/>
      <charset val="134"/>
      <scheme val="minor"/>
    </font>
    <font>
      <b/>
      <sz val="20"/>
      <color rgb="FFFA7D00"/>
      <name val="宋体"/>
      <family val="3"/>
      <charset val="134"/>
      <scheme val="minor"/>
    </font>
    <font>
      <b/>
      <sz val="24"/>
      <color theme="1"/>
      <name val="华文琥珀"/>
      <family val="3"/>
      <charset val="134"/>
    </font>
    <font>
      <sz val="20"/>
      <color theme="1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28"/>
      <color theme="1"/>
      <name val="华文行楷"/>
      <family val="3"/>
      <charset val="134"/>
    </font>
    <font>
      <sz val="24"/>
      <color theme="1"/>
      <name val="黑体"/>
      <family val="3"/>
      <charset val="134"/>
    </font>
    <font>
      <sz val="36"/>
      <color theme="1"/>
      <name val="华文中宋"/>
      <family val="3"/>
      <charset val="134"/>
    </font>
    <font>
      <b/>
      <sz val="26"/>
      <color theme="1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2"/>
      <color theme="1"/>
      <name val="华文仿宋"/>
      <family val="3"/>
      <charset val="134"/>
    </font>
    <font>
      <b/>
      <sz val="28"/>
      <color theme="1"/>
      <name val="华文琥珀"/>
      <family val="3"/>
      <charset val="134"/>
    </font>
    <font>
      <b/>
      <sz val="20"/>
      <color rgb="FF3F3F76"/>
      <name val="宋体"/>
      <family val="3"/>
      <charset val="134"/>
      <scheme val="minor"/>
    </font>
    <font>
      <b/>
      <sz val="22"/>
      <color rgb="FFFF0000"/>
      <name val="宋体"/>
      <family val="3"/>
      <charset val="134"/>
      <scheme val="minor"/>
    </font>
    <font>
      <sz val="24"/>
      <color theme="1"/>
      <name val="华文行楷"/>
      <family val="3"/>
      <charset val="134"/>
    </font>
    <font>
      <sz val="36"/>
      <color theme="1"/>
      <name val="华文行楷"/>
      <family val="3"/>
      <charset val="134"/>
    </font>
    <font>
      <sz val="14"/>
      <color rgb="FF3F3F76"/>
      <name val="华文行楷"/>
      <family val="3"/>
      <charset val="134"/>
    </font>
    <font>
      <b/>
      <sz val="9"/>
      <color indexed="81"/>
      <name val="宋体"/>
      <family val="3"/>
      <charset val="134"/>
    </font>
    <font>
      <sz val="11"/>
      <color rgb="FF9C0006"/>
      <name val="宋体"/>
      <family val="2"/>
      <charset val="134"/>
      <scheme val="minor"/>
    </font>
    <font>
      <sz val="11"/>
      <color rgb="FF9C0006"/>
      <name val="宋体"/>
      <family val="3"/>
      <charset val="134"/>
      <scheme val="minor"/>
    </font>
    <font>
      <sz val="24"/>
      <color theme="1"/>
      <name val="宋体"/>
      <family val="2"/>
      <charset val="134"/>
      <scheme val="minor"/>
    </font>
    <font>
      <sz val="11"/>
      <color rgb="FF3F3F76"/>
      <name val="宋体"/>
      <family val="3"/>
      <charset val="134"/>
      <scheme val="minor"/>
    </font>
    <font>
      <sz val="28"/>
      <color theme="1"/>
      <name val="华文行楷"/>
      <family val="3"/>
      <charset val="134"/>
    </font>
    <font>
      <sz val="11"/>
      <color theme="1"/>
      <name val="宋体"/>
      <family val="3"/>
      <charset val="134"/>
      <scheme val="minor"/>
    </font>
    <font>
      <b/>
      <sz val="3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STKaiti"/>
      <family val="1"/>
    </font>
    <font>
      <sz val="18"/>
      <color theme="1"/>
      <name val="STXinwei"/>
      <family val="1"/>
    </font>
    <font>
      <sz val="28"/>
      <color theme="1"/>
      <name val="宋体"/>
      <family val="2"/>
      <charset val="134"/>
      <scheme val="minor"/>
    </font>
    <font>
      <sz val="2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trike/>
      <sz val="11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  <font>
      <b/>
      <sz val="10"/>
      <color rgb="FF3F3F3F"/>
      <name val="华文楷体"/>
      <family val="3"/>
      <charset val="134"/>
    </font>
    <font>
      <sz val="28"/>
      <color theme="1"/>
      <name val="黑体"/>
      <family val="3"/>
      <charset val="134"/>
    </font>
    <font>
      <b/>
      <sz val="11"/>
      <color theme="0"/>
      <name val="宋体"/>
      <family val="2"/>
      <charset val="134"/>
      <scheme val="minor"/>
    </font>
    <font>
      <b/>
      <sz val="6"/>
      <color rgb="FF3F3F3F"/>
      <name val="宋体"/>
      <family val="3"/>
      <charset val="134"/>
      <scheme val="minor"/>
    </font>
    <font>
      <sz val="20"/>
      <color rgb="FFFF0000"/>
      <name val="华文新魏"/>
      <family val="3"/>
      <charset val="134"/>
    </font>
    <font>
      <sz val="18"/>
      <color theme="1"/>
      <name val="华文楷体"/>
      <family val="3"/>
      <charset val="134"/>
    </font>
    <font>
      <sz val="26"/>
      <color theme="1"/>
      <name val="华文行楷"/>
      <family val="3"/>
      <charset val="134"/>
    </font>
    <font>
      <sz val="36"/>
      <color theme="1"/>
      <name val="华文新魏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3F3F3F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B2B2B2"/>
      </top>
      <bottom/>
      <diagonal/>
    </border>
    <border>
      <left/>
      <right/>
      <top style="thin">
        <color rgb="FFB2B2B2"/>
      </top>
      <bottom style="thin">
        <color rgb="FF7F7F7F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 style="thin">
        <color rgb="FFB2B2B2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12">
    <xf numFmtId="0" fontId="0" fillId="0" borderId="0">
      <alignment vertical="center"/>
    </xf>
    <xf numFmtId="0" fontId="3" fillId="2" borderId="1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" fillId="4" borderId="3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9" fillId="10" borderId="19" applyNumberFormat="0" applyAlignment="0" applyProtection="0">
      <alignment vertical="center"/>
    </xf>
  </cellStyleXfs>
  <cellXfs count="206">
    <xf numFmtId="0" fontId="0" fillId="0" borderId="0" xfId="0">
      <alignment vertical="center"/>
    </xf>
    <xf numFmtId="0" fontId="5" fillId="2" borderId="1" xfId="1" applyFont="1">
      <alignment vertical="center"/>
    </xf>
    <xf numFmtId="0" fontId="4" fillId="3" borderId="2" xfId="2">
      <alignment vertical="center"/>
    </xf>
    <xf numFmtId="0" fontId="6" fillId="3" borderId="2" xfId="2" applyFont="1">
      <alignment vertical="center"/>
    </xf>
    <xf numFmtId="0" fontId="0" fillId="4" borderId="3" xfId="3" applyFont="1">
      <alignment vertical="center"/>
    </xf>
    <xf numFmtId="0" fontId="7" fillId="2" borderId="1" xfId="1" applyFont="1">
      <alignment vertical="center"/>
    </xf>
    <xf numFmtId="20" fontId="0" fillId="0" borderId="0" xfId="0" applyNumberFormat="1">
      <alignment vertical="center"/>
    </xf>
    <xf numFmtId="0" fontId="9" fillId="2" borderId="1" xfId="1" applyFont="1">
      <alignment vertical="center"/>
    </xf>
    <xf numFmtId="20" fontId="9" fillId="2" borderId="1" xfId="1" applyNumberFormat="1" applyFont="1">
      <alignment vertical="center"/>
    </xf>
    <xf numFmtId="0" fontId="11" fillId="3" borderId="1" xfId="4" applyFont="1">
      <alignment vertical="center"/>
    </xf>
    <xf numFmtId="0" fontId="11" fillId="3" borderId="1" xfId="4" applyFont="1" applyAlignment="1">
      <alignment horizontal="center" vertical="center"/>
    </xf>
    <xf numFmtId="0" fontId="3" fillId="2" borderId="1" xfId="1" applyAlignment="1">
      <alignment horizontal="center" vertical="center"/>
    </xf>
    <xf numFmtId="0" fontId="5" fillId="2" borderId="1" xfId="1" applyFont="1" applyAlignment="1">
      <alignment horizontal="center" vertical="center"/>
    </xf>
    <xf numFmtId="0" fontId="0" fillId="4" borderId="3" xfId="3" applyFont="1" applyAlignment="1">
      <alignment horizontal="center" vertical="center"/>
    </xf>
    <xf numFmtId="176" fontId="0" fillId="4" borderId="3" xfId="3" applyNumberFormat="1" applyFont="1" applyAlignment="1">
      <alignment horizontal="center" vertical="center"/>
    </xf>
    <xf numFmtId="0" fontId="8" fillId="3" borderId="1" xfId="4" applyAlignment="1">
      <alignment horizontal="center" vertical="center"/>
    </xf>
    <xf numFmtId="0" fontId="5" fillId="4" borderId="3" xfId="3" applyFont="1" applyAlignment="1">
      <alignment horizontal="center" vertical="center"/>
    </xf>
    <xf numFmtId="177" fontId="5" fillId="2" borderId="1" xfId="1" applyNumberFormat="1" applyFont="1" applyAlignment="1">
      <alignment horizontal="center" vertical="center"/>
    </xf>
    <xf numFmtId="0" fontId="3" fillId="4" borderId="3" xfId="3" applyFont="1" applyAlignment="1">
      <alignment horizontal="center" vertical="center"/>
    </xf>
    <xf numFmtId="0" fontId="11" fillId="4" borderId="3" xfId="3" applyFont="1">
      <alignment vertical="center"/>
    </xf>
    <xf numFmtId="0" fontId="3" fillId="2" borderId="1" xfId="1" applyAlignment="1">
      <alignment vertical="center"/>
    </xf>
    <xf numFmtId="0" fontId="5" fillId="2" borderId="1" xfId="1" applyFont="1" applyAlignment="1">
      <alignment vertical="center"/>
    </xf>
    <xf numFmtId="0" fontId="5" fillId="4" borderId="3" xfId="3" applyFont="1">
      <alignment vertical="center"/>
    </xf>
    <xf numFmtId="0" fontId="3" fillId="2" borderId="1" xfId="1">
      <alignment vertical="center"/>
    </xf>
    <xf numFmtId="0" fontId="8" fillId="3" borderId="1" xfId="4">
      <alignment vertical="center"/>
    </xf>
    <xf numFmtId="0" fontId="16" fillId="2" borderId="1" xfId="1" applyFont="1">
      <alignment vertical="center"/>
    </xf>
    <xf numFmtId="0" fontId="0" fillId="0" borderId="0" xfId="0" applyAlignment="1">
      <alignment horizontal="center" vertical="center"/>
    </xf>
    <xf numFmtId="178" fontId="0" fillId="4" borderId="3" xfId="3" applyNumberFormat="1" applyFont="1" applyAlignment="1">
      <alignment horizontal="center" vertical="center"/>
    </xf>
    <xf numFmtId="178" fontId="0" fillId="4" borderId="3" xfId="3" applyNumberFormat="1" applyFont="1">
      <alignment vertical="center"/>
    </xf>
    <xf numFmtId="0" fontId="14" fillId="4" borderId="3" xfId="3" applyFont="1" applyAlignment="1">
      <alignment horizontal="center" vertical="center"/>
    </xf>
    <xf numFmtId="0" fontId="7" fillId="4" borderId="3" xfId="3" applyFont="1">
      <alignment vertical="center"/>
    </xf>
    <xf numFmtId="0" fontId="16" fillId="4" borderId="3" xfId="3" applyFont="1" applyAlignment="1">
      <alignment horizontal="left" vertical="center"/>
    </xf>
    <xf numFmtId="0" fontId="16" fillId="2" borderId="1" xfId="1" applyFont="1" applyAlignment="1">
      <alignment horizontal="left" vertical="center"/>
    </xf>
    <xf numFmtId="0" fontId="30" fillId="3" borderId="2" xfId="2" applyFont="1" applyAlignment="1">
      <alignment horizontal="left" vertical="center"/>
    </xf>
    <xf numFmtId="176" fontId="11" fillId="3" borderId="1" xfId="4" applyNumberFormat="1" applyFont="1">
      <alignment vertical="center"/>
    </xf>
    <xf numFmtId="0" fontId="17" fillId="3" borderId="1" xfId="4" applyFont="1">
      <alignment vertical="center"/>
    </xf>
    <xf numFmtId="0" fontId="18" fillId="6" borderId="1" xfId="6" applyBorder="1" applyAlignment="1">
      <alignment horizontal="center" vertical="center"/>
    </xf>
    <xf numFmtId="0" fontId="13" fillId="5" borderId="1" xfId="5" applyBorder="1" applyAlignment="1">
      <alignment horizontal="center" vertical="center"/>
    </xf>
    <xf numFmtId="0" fontId="13" fillId="7" borderId="1" xfId="7" applyBorder="1" applyAlignment="1">
      <alignment horizontal="center" vertical="center"/>
    </xf>
    <xf numFmtId="0" fontId="8" fillId="3" borderId="1" xfId="4" applyAlignment="1">
      <alignment vertical="center"/>
    </xf>
    <xf numFmtId="0" fontId="18" fillId="6" borderId="1" xfId="6" applyBorder="1">
      <alignment vertical="center"/>
    </xf>
    <xf numFmtId="0" fontId="13" fillId="5" borderId="1" xfId="5" applyBorder="1">
      <alignment vertical="center"/>
    </xf>
    <xf numFmtId="0" fontId="13" fillId="7" borderId="1" xfId="7" applyBorder="1">
      <alignment vertical="center"/>
    </xf>
    <xf numFmtId="0" fontId="4" fillId="3" borderId="2" xfId="2" applyAlignment="1">
      <alignment horizontal="center" vertical="center"/>
    </xf>
    <xf numFmtId="0" fontId="6" fillId="3" borderId="2" xfId="2" applyFont="1" applyAlignment="1">
      <alignment horizontal="center" vertical="center"/>
    </xf>
    <xf numFmtId="0" fontId="16" fillId="2" borderId="1" xfId="1" applyFont="1" applyAlignment="1">
      <alignment horizontal="center" vertical="center"/>
    </xf>
    <xf numFmtId="0" fontId="0" fillId="4" borderId="0" xfId="3" applyFont="1" applyBorder="1" applyAlignment="1">
      <alignment horizontal="center" vertical="center"/>
    </xf>
    <xf numFmtId="0" fontId="0" fillId="4" borderId="0" xfId="3" applyFont="1" applyBorder="1">
      <alignment vertical="center"/>
    </xf>
    <xf numFmtId="0" fontId="16" fillId="4" borderId="3" xfId="3" applyFont="1">
      <alignment vertical="center"/>
    </xf>
    <xf numFmtId="176" fontId="5" fillId="2" borderId="1" xfId="1" applyNumberFormat="1" applyFont="1">
      <alignment vertical="center"/>
    </xf>
    <xf numFmtId="176" fontId="16" fillId="4" borderId="3" xfId="3" applyNumberFormat="1" applyFont="1" applyAlignment="1">
      <alignment horizontal="left" vertical="center"/>
    </xf>
    <xf numFmtId="176" fontId="0" fillId="4" borderId="3" xfId="3" applyNumberFormat="1" applyFont="1" applyAlignment="1">
      <alignment horizontal="left" vertical="center"/>
    </xf>
    <xf numFmtId="176" fontId="30" fillId="3" borderId="2" xfId="2" applyNumberFormat="1" applyFont="1" applyAlignment="1">
      <alignment horizontal="left" vertical="center"/>
    </xf>
    <xf numFmtId="176" fontId="16" fillId="2" borderId="1" xfId="1" applyNumberFormat="1" applyFont="1">
      <alignment vertical="center"/>
    </xf>
    <xf numFmtId="178" fontId="16" fillId="2" borderId="1" xfId="1" applyNumberFormat="1" applyFont="1">
      <alignment vertical="center"/>
    </xf>
    <xf numFmtId="0" fontId="40" fillId="8" borderId="3" xfId="8" applyBorder="1">
      <alignment vertical="center"/>
    </xf>
    <xf numFmtId="0" fontId="41" fillId="8" borderId="3" xfId="8" applyFont="1" applyBorder="1" applyAlignment="1">
      <alignment horizontal="left" vertical="center"/>
    </xf>
    <xf numFmtId="0" fontId="41" fillId="8" borderId="3" xfId="8" applyFont="1" applyBorder="1">
      <alignment vertical="center"/>
    </xf>
    <xf numFmtId="176" fontId="41" fillId="8" borderId="3" xfId="8" applyNumberFormat="1" applyFont="1" applyBorder="1" applyAlignment="1">
      <alignment horizontal="left" vertical="center"/>
    </xf>
    <xf numFmtId="0" fontId="40" fillId="8" borderId="0" xfId="8">
      <alignment vertical="center"/>
    </xf>
    <xf numFmtId="0" fontId="43" fillId="2" borderId="1" xfId="1" applyFont="1">
      <alignment vertical="center"/>
    </xf>
    <xf numFmtId="0" fontId="43" fillId="2" borderId="1" xfId="1" applyFont="1" applyAlignment="1">
      <alignment horizontal="left" vertical="center"/>
    </xf>
    <xf numFmtId="176" fontId="43" fillId="2" borderId="1" xfId="1" applyNumberFormat="1" applyFont="1">
      <alignment vertical="center"/>
    </xf>
    <xf numFmtId="176" fontId="0" fillId="0" borderId="0" xfId="0" applyNumberFormat="1">
      <alignment vertical="center"/>
    </xf>
    <xf numFmtId="179" fontId="0" fillId="4" borderId="3" xfId="3" applyNumberFormat="1" applyFont="1">
      <alignment vertical="center"/>
    </xf>
    <xf numFmtId="0" fontId="3" fillId="4" borderId="3" xfId="3" applyFont="1">
      <alignment vertical="center"/>
    </xf>
    <xf numFmtId="178" fontId="5" fillId="4" borderId="3" xfId="3" applyNumberFormat="1" applyFont="1">
      <alignment vertical="center"/>
    </xf>
    <xf numFmtId="179" fontId="5" fillId="4" borderId="3" xfId="3" applyNumberFormat="1" applyFont="1">
      <alignment vertical="center"/>
    </xf>
    <xf numFmtId="179" fontId="6" fillId="3" borderId="2" xfId="2" applyNumberFormat="1" applyFont="1">
      <alignment vertical="center"/>
    </xf>
    <xf numFmtId="180" fontId="6" fillId="3" borderId="2" xfId="2" applyNumberFormat="1" applyFont="1">
      <alignment vertical="center"/>
    </xf>
    <xf numFmtId="180" fontId="11" fillId="3" borderId="1" xfId="4" applyNumberFormat="1" applyFont="1">
      <alignment vertical="center"/>
    </xf>
    <xf numFmtId="179" fontId="11" fillId="3" borderId="1" xfId="4" applyNumberFormat="1" applyFont="1">
      <alignment vertical="center"/>
    </xf>
    <xf numFmtId="0" fontId="2" fillId="9" borderId="2" xfId="9" applyBorder="1">
      <alignment vertical="center"/>
    </xf>
    <xf numFmtId="180" fontId="45" fillId="9" borderId="2" xfId="9" applyNumberFormat="1" applyFont="1" applyBorder="1">
      <alignment vertical="center"/>
    </xf>
    <xf numFmtId="0" fontId="45" fillId="9" borderId="2" xfId="9" applyFont="1" applyBorder="1">
      <alignment vertical="center"/>
    </xf>
    <xf numFmtId="179" fontId="45" fillId="9" borderId="2" xfId="9" applyNumberFormat="1" applyFont="1" applyBorder="1">
      <alignment vertical="center"/>
    </xf>
    <xf numFmtId="0" fontId="6" fillId="3" borderId="12" xfId="2" applyFont="1" applyBorder="1" applyAlignment="1">
      <alignment horizontal="center" vertical="center"/>
    </xf>
    <xf numFmtId="0" fontId="6" fillId="3" borderId="13" xfId="2" applyFont="1" applyBorder="1" applyAlignment="1">
      <alignment horizontal="center" vertical="center"/>
    </xf>
    <xf numFmtId="0" fontId="7" fillId="4" borderId="0" xfId="3" applyFont="1" applyBorder="1">
      <alignment vertical="center"/>
    </xf>
    <xf numFmtId="0" fontId="5" fillId="4" borderId="0" xfId="3" applyFont="1" applyBorder="1" applyAlignment="1">
      <alignment horizontal="left" vertical="center"/>
    </xf>
    <xf numFmtId="176" fontId="5" fillId="2" borderId="1" xfId="1" applyNumberFormat="1" applyFont="1" applyAlignment="1">
      <alignment horizontal="center" vertical="center"/>
    </xf>
    <xf numFmtId="176" fontId="5" fillId="4" borderId="3" xfId="3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3" borderId="2" xfId="2" applyNumberFormat="1" applyAlignment="1">
      <alignment horizontal="center" vertical="center"/>
    </xf>
    <xf numFmtId="176" fontId="17" fillId="3" borderId="1" xfId="4" applyNumberFormat="1" applyFont="1">
      <alignment vertical="center"/>
    </xf>
    <xf numFmtId="176" fontId="0" fillId="4" borderId="3" xfId="3" applyNumberFormat="1" applyFont="1">
      <alignment vertical="center"/>
    </xf>
    <xf numFmtId="176" fontId="8" fillId="3" borderId="1" xfId="4" applyNumberFormat="1">
      <alignment vertical="center"/>
    </xf>
    <xf numFmtId="0" fontId="11" fillId="3" borderId="0" xfId="4" applyFont="1" applyBorder="1">
      <alignment vertical="center"/>
    </xf>
    <xf numFmtId="176" fontId="3" fillId="2" borderId="1" xfId="1" applyNumberFormat="1" applyAlignment="1">
      <alignment horizontal="center" vertical="center"/>
    </xf>
    <xf numFmtId="177" fontId="0" fillId="4" borderId="3" xfId="3" applyNumberFormat="1" applyFont="1" applyAlignment="1">
      <alignment horizontal="center" vertical="center"/>
    </xf>
    <xf numFmtId="176" fontId="8" fillId="3" borderId="1" xfId="4" applyNumberFormat="1" applyAlignment="1">
      <alignment horizontal="center" vertical="center"/>
    </xf>
    <xf numFmtId="0" fontId="8" fillId="3" borderId="16" xfId="4" applyBorder="1" applyAlignment="1">
      <alignment horizontal="center" vertical="center"/>
    </xf>
    <xf numFmtId="178" fontId="8" fillId="3" borderId="1" xfId="4" applyNumberFormat="1">
      <alignment vertical="center"/>
    </xf>
    <xf numFmtId="0" fontId="8" fillId="4" borderId="3" xfId="3" applyFont="1">
      <alignment vertical="center"/>
    </xf>
    <xf numFmtId="0" fontId="12" fillId="3" borderId="2" xfId="10" applyFill="1" applyBorder="1" applyAlignment="1">
      <alignment horizontal="center" vertical="center"/>
    </xf>
    <xf numFmtId="0" fontId="12" fillId="4" borderId="3" xfId="10" applyFill="1" applyBorder="1" applyAlignment="1">
      <alignment horizontal="center" vertical="center"/>
    </xf>
    <xf numFmtId="0" fontId="12" fillId="4" borderId="3" xfId="10" applyFill="1" applyBorder="1">
      <alignment vertical="center"/>
    </xf>
    <xf numFmtId="0" fontId="12" fillId="0" borderId="0" xfId="10">
      <alignment vertical="center"/>
    </xf>
    <xf numFmtId="0" fontId="53" fillId="4" borderId="3" xfId="3" applyFont="1" applyAlignment="1">
      <alignment horizontal="center" vertical="center"/>
    </xf>
    <xf numFmtId="0" fontId="54" fillId="4" borderId="3" xfId="3" applyFont="1">
      <alignment vertical="center"/>
    </xf>
    <xf numFmtId="0" fontId="8" fillId="3" borderId="0" xfId="4" applyBorder="1">
      <alignment vertical="center"/>
    </xf>
    <xf numFmtId="182" fontId="0" fillId="4" borderId="3" xfId="3" applyNumberFormat="1" applyFont="1">
      <alignment vertical="center"/>
    </xf>
    <xf numFmtId="176" fontId="4" fillId="3" borderId="2" xfId="2" applyNumberFormat="1">
      <alignment vertical="center"/>
    </xf>
    <xf numFmtId="0" fontId="8" fillId="3" borderId="1" xfId="4" applyAlignment="1">
      <alignment horizontal="left" vertical="center"/>
    </xf>
    <xf numFmtId="183" fontId="30" fillId="3" borderId="2" xfId="2" applyNumberFormat="1" applyFont="1" applyAlignment="1">
      <alignment horizontal="left" vertical="center"/>
    </xf>
    <xf numFmtId="184" fontId="30" fillId="3" borderId="2" xfId="2" applyNumberFormat="1" applyFont="1" applyAlignment="1">
      <alignment horizontal="left" vertical="center"/>
    </xf>
    <xf numFmtId="0" fontId="59" fillId="10" borderId="19" xfId="11">
      <alignment vertical="center"/>
    </xf>
    <xf numFmtId="0" fontId="12" fillId="2" borderId="1" xfId="10" applyFill="1" applyBorder="1" applyAlignment="1">
      <alignment horizontal="center" vertical="center"/>
    </xf>
    <xf numFmtId="14" fontId="0" fillId="4" borderId="3" xfId="3" applyNumberFormat="1" applyFont="1" applyAlignment="1">
      <alignment horizontal="center" vertical="center"/>
    </xf>
    <xf numFmtId="184" fontId="0" fillId="0" borderId="0" xfId="0" applyNumberFormat="1">
      <alignment vertical="center"/>
    </xf>
    <xf numFmtId="185" fontId="0" fillId="0" borderId="0" xfId="0" applyNumberFormat="1">
      <alignment vertical="center"/>
    </xf>
    <xf numFmtId="186" fontId="0" fillId="0" borderId="0" xfId="0" applyNumberFormat="1">
      <alignment vertical="center"/>
    </xf>
    <xf numFmtId="176" fontId="3" fillId="2" borderId="14" xfId="1" applyNumberFormat="1" applyBorder="1" applyAlignment="1">
      <alignment horizontal="center" vertical="center"/>
    </xf>
    <xf numFmtId="0" fontId="8" fillId="3" borderId="14" xfId="4" applyBorder="1" applyAlignment="1">
      <alignment horizontal="center" vertical="center"/>
    </xf>
    <xf numFmtId="187" fontId="0" fillId="0" borderId="0" xfId="0" applyNumberFormat="1">
      <alignment vertical="center"/>
    </xf>
    <xf numFmtId="188" fontId="0" fillId="0" borderId="0" xfId="0" applyNumberFormat="1">
      <alignment vertical="center"/>
    </xf>
    <xf numFmtId="189" fontId="0" fillId="0" borderId="0" xfId="0" applyNumberFormat="1">
      <alignment vertical="center"/>
    </xf>
    <xf numFmtId="190" fontId="12" fillId="2" borderId="1" xfId="10" applyNumberFormat="1" applyFill="1" applyBorder="1" applyAlignment="1">
      <alignment horizontal="center" vertical="center"/>
    </xf>
    <xf numFmtId="190" fontId="5" fillId="2" borderId="1" xfId="1" applyNumberFormat="1" applyFont="1" applyAlignment="1">
      <alignment horizontal="center" vertical="center"/>
    </xf>
    <xf numFmtId="190" fontId="6" fillId="3" borderId="2" xfId="2" applyNumberFormat="1" applyFont="1" applyAlignment="1">
      <alignment horizontal="center" vertical="center"/>
    </xf>
    <xf numFmtId="191" fontId="12" fillId="2" borderId="1" xfId="10" applyNumberFormat="1" applyFill="1" applyBorder="1" applyAlignment="1">
      <alignment horizontal="center" vertical="center"/>
    </xf>
    <xf numFmtId="191" fontId="5" fillId="2" borderId="1" xfId="1" applyNumberFormat="1" applyFont="1" applyAlignment="1">
      <alignment horizontal="center" vertical="center"/>
    </xf>
    <xf numFmtId="192" fontId="12" fillId="2" borderId="1" xfId="10" applyNumberFormat="1" applyFill="1" applyBorder="1" applyAlignment="1">
      <alignment horizontal="center" vertical="center"/>
    </xf>
    <xf numFmtId="192" fontId="5" fillId="2" borderId="1" xfId="1" applyNumberFormat="1" applyFont="1" applyAlignment="1">
      <alignment horizontal="center" vertical="center"/>
    </xf>
    <xf numFmtId="0" fontId="8" fillId="3" borderId="14" xfId="4" applyBorder="1" applyAlignment="1">
      <alignment vertical="center"/>
    </xf>
    <xf numFmtId="193" fontId="3" fillId="2" borderId="14" xfId="1" applyNumberFormat="1" applyBorder="1" applyAlignment="1">
      <alignment vertical="center"/>
    </xf>
    <xf numFmtId="184" fontId="3" fillId="2" borderId="14" xfId="1" applyNumberFormat="1" applyBorder="1" applyAlignment="1">
      <alignment vertical="center"/>
    </xf>
    <xf numFmtId="184" fontId="0" fillId="4" borderId="3" xfId="3" applyNumberFormat="1" applyFont="1">
      <alignment vertical="center"/>
    </xf>
    <xf numFmtId="195" fontId="30" fillId="3" borderId="2" xfId="2" applyNumberFormat="1" applyFont="1" applyAlignment="1">
      <alignment horizontal="left" vertical="center"/>
    </xf>
    <xf numFmtId="192" fontId="0" fillId="0" borderId="0" xfId="0" applyNumberFormat="1">
      <alignment vertical="center"/>
    </xf>
    <xf numFmtId="196" fontId="0" fillId="0" borderId="0" xfId="0" applyNumberFormat="1">
      <alignment vertical="center"/>
    </xf>
    <xf numFmtId="197" fontId="0" fillId="0" borderId="0" xfId="0" applyNumberFormat="1">
      <alignment vertical="center"/>
    </xf>
    <xf numFmtId="198" fontId="0" fillId="0" borderId="0" xfId="0" applyNumberFormat="1">
      <alignment vertical="center"/>
    </xf>
    <xf numFmtId="199" fontId="0" fillId="0" borderId="0" xfId="0" applyNumberFormat="1">
      <alignment vertical="center"/>
    </xf>
    <xf numFmtId="0" fontId="58" fillId="0" borderId="8" xfId="0" applyFont="1" applyBorder="1" applyAlignment="1">
      <alignment horizontal="center" vertical="center"/>
    </xf>
    <xf numFmtId="181" fontId="57" fillId="3" borderId="2" xfId="2" applyNumberFormat="1" applyFont="1" applyAlignment="1">
      <alignment horizontal="center" vertical="center"/>
    </xf>
    <xf numFmtId="22" fontId="4" fillId="3" borderId="2" xfId="2" applyNumberFormat="1" applyAlignment="1">
      <alignment horizontal="center" vertical="center"/>
    </xf>
    <xf numFmtId="0" fontId="4" fillId="3" borderId="2" xfId="2" applyAlignment="1">
      <alignment horizontal="center" vertical="center"/>
    </xf>
    <xf numFmtId="0" fontId="0" fillId="0" borderId="0" xfId="0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51" fillId="4" borderId="3" xfId="3" applyFont="1" applyAlignment="1">
      <alignment horizontal="center" vertical="center"/>
    </xf>
    <xf numFmtId="0" fontId="52" fillId="4" borderId="3" xfId="3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4" borderId="3" xfId="3" applyFont="1" applyAlignment="1">
      <alignment horizontal="center" vertical="center"/>
    </xf>
    <xf numFmtId="0" fontId="59" fillId="10" borderId="20" xfId="11" applyBorder="1" applyAlignment="1">
      <alignment horizontal="center" vertical="center"/>
    </xf>
    <xf numFmtId="0" fontId="59" fillId="10" borderId="21" xfId="11" applyBorder="1" applyAlignment="1">
      <alignment horizontal="center" vertical="center"/>
    </xf>
    <xf numFmtId="0" fontId="59" fillId="10" borderId="22" xfId="11" applyBorder="1" applyAlignment="1">
      <alignment horizontal="center" vertical="center"/>
    </xf>
    <xf numFmtId="0" fontId="61" fillId="0" borderId="5" xfId="10" applyFont="1" applyBorder="1" applyAlignment="1">
      <alignment horizontal="center" vertical="center"/>
    </xf>
    <xf numFmtId="0" fontId="3" fillId="2" borderId="1" xfId="1" applyAlignment="1">
      <alignment horizontal="center" vertical="center"/>
    </xf>
    <xf numFmtId="0" fontId="8" fillId="3" borderId="1" xfId="4" applyAlignment="1">
      <alignment horizontal="center" vertical="center"/>
    </xf>
    <xf numFmtId="194" fontId="64" fillId="0" borderId="0" xfId="0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4" fillId="3" borderId="11" xfId="2" applyBorder="1" applyAlignment="1">
      <alignment horizontal="center" vertical="center"/>
    </xf>
    <xf numFmtId="0" fontId="4" fillId="3" borderId="12" xfId="2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3" borderId="2" xfId="2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3" borderId="13" xfId="2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8" fillId="2" borderId="1" xfId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4" fillId="2" borderId="1" xfId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8" fillId="3" borderId="14" xfId="4" applyBorder="1" applyAlignment="1">
      <alignment horizontal="center" vertical="center"/>
    </xf>
    <xf numFmtId="0" fontId="8" fillId="3" borderId="10" xfId="4" applyBorder="1" applyAlignment="1">
      <alignment horizontal="center" vertical="center"/>
    </xf>
    <xf numFmtId="0" fontId="8" fillId="3" borderId="15" xfId="4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19" fillId="6" borderId="0" xfId="6" applyFont="1" applyAlignment="1">
      <alignment horizontal="center" vertical="center"/>
    </xf>
    <xf numFmtId="0" fontId="20" fillId="3" borderId="1" xfId="4" applyFont="1" applyAlignment="1">
      <alignment horizontal="center" vertical="center"/>
    </xf>
    <xf numFmtId="0" fontId="21" fillId="3" borderId="1" xfId="4" applyFont="1" applyAlignment="1">
      <alignment horizontal="center" vertical="center"/>
    </xf>
    <xf numFmtId="0" fontId="35" fillId="4" borderId="3" xfId="3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2">
    <cellStyle name="40% - 着色 1" xfId="9" builtinId="31"/>
    <cellStyle name="差" xfId="8" builtinId="27"/>
    <cellStyle name="常规" xfId="0" builtinId="0"/>
    <cellStyle name="好" xfId="6" builtinId="26"/>
    <cellStyle name="计算" xfId="4" builtinId="22"/>
    <cellStyle name="检查单元格" xfId="11" builtinId="23"/>
    <cellStyle name="警告文本" xfId="10" builtinId="11"/>
    <cellStyle name="输出" xfId="2" builtinId="21"/>
    <cellStyle name="输入" xfId="1" builtinId="20"/>
    <cellStyle name="着色 2" xfId="5" builtinId="33"/>
    <cellStyle name="着色 5" xfId="7" builtinId="45"/>
    <cellStyle name="注释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microsoft.com/office/2017/10/relationships/person" Target="persons/perso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</xdr:rowOff>
    </xdr:from>
    <xdr:to>
      <xdr:col>3</xdr:col>
      <xdr:colOff>795518</xdr:colOff>
      <xdr:row>27</xdr:row>
      <xdr:rowOff>44649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4D791BE-F718-488B-9633-887CED73D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8439"/>
          <a:ext cx="3117237" cy="25449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7"/>
  <sheetViews>
    <sheetView tabSelected="1" zoomScale="140" zoomScaleNormal="140" workbookViewId="0">
      <selection activeCell="C8" sqref="C8"/>
    </sheetView>
  </sheetViews>
  <sheetFormatPr defaultRowHeight="13.5"/>
  <cols>
    <col min="1" max="1" width="10" bestFit="1" customWidth="1"/>
    <col min="2" max="2" width="12" bestFit="1" customWidth="1"/>
    <col min="3" max="3" width="9.75" bestFit="1" customWidth="1"/>
    <col min="4" max="4" width="11.75" bestFit="1" customWidth="1"/>
  </cols>
  <sheetData>
    <row r="1" spans="1:4" ht="35.25">
      <c r="A1" s="134" t="s">
        <v>740</v>
      </c>
      <c r="B1" s="134"/>
      <c r="C1" s="134"/>
      <c r="D1" s="134"/>
    </row>
    <row r="2" spans="1:4">
      <c r="A2" s="24" t="s">
        <v>23</v>
      </c>
      <c r="B2" s="103">
        <v>141</v>
      </c>
      <c r="C2" s="24" t="s">
        <v>100</v>
      </c>
      <c r="D2" s="103">
        <f>B2+1</f>
        <v>142</v>
      </c>
    </row>
    <row r="3" spans="1:4">
      <c r="A3" s="5" t="s">
        <v>89</v>
      </c>
      <c r="B3" s="32">
        <v>62156950</v>
      </c>
      <c r="C3" s="5" t="s">
        <v>93</v>
      </c>
      <c r="D3" s="32">
        <v>2628860</v>
      </c>
    </row>
    <row r="4" spans="1:4">
      <c r="A4" s="5" t="s">
        <v>90</v>
      </c>
      <c r="B4" s="32">
        <v>5791</v>
      </c>
      <c r="C4" s="5" t="s">
        <v>94</v>
      </c>
      <c r="D4" s="32">
        <v>710</v>
      </c>
    </row>
    <row r="5" spans="1:4">
      <c r="A5" s="5" t="s">
        <v>91</v>
      </c>
      <c r="B5" s="32">
        <v>2231</v>
      </c>
      <c r="C5" s="5" t="s">
        <v>95</v>
      </c>
      <c r="D5" s="32">
        <v>492910</v>
      </c>
    </row>
    <row r="6" spans="1:4">
      <c r="A6" s="5" t="s">
        <v>92</v>
      </c>
      <c r="B6" s="32">
        <v>0</v>
      </c>
      <c r="C6" s="5" t="s">
        <v>96</v>
      </c>
      <c r="D6" s="32">
        <v>799</v>
      </c>
    </row>
    <row r="7" spans="1:4">
      <c r="A7" s="3" t="s">
        <v>142</v>
      </c>
      <c r="B7" s="33">
        <f>D3-B3</f>
        <v>-59528090</v>
      </c>
      <c r="C7" s="3" t="s">
        <v>41</v>
      </c>
      <c r="D7" s="105">
        <f>B7/186875</f>
        <v>-318.54496321070235</v>
      </c>
    </row>
    <row r="8" spans="1:4">
      <c r="A8" s="3" t="s">
        <v>143</v>
      </c>
      <c r="B8" s="104">
        <f>D4-B4</f>
        <v>-5081</v>
      </c>
      <c r="C8" s="3" t="s">
        <v>688</v>
      </c>
      <c r="D8" s="105">
        <f>B8/48</f>
        <v>-105.85416666666667</v>
      </c>
    </row>
    <row r="9" spans="1:4">
      <c r="A9" s="3" t="s">
        <v>144</v>
      </c>
      <c r="B9" s="33">
        <f>D5-B5-B6</f>
        <v>490679</v>
      </c>
      <c r="C9" s="3" t="s">
        <v>46</v>
      </c>
      <c r="D9" s="105">
        <f>B9/150000</f>
        <v>3.2711933333333332</v>
      </c>
    </row>
    <row r="10" spans="1:4">
      <c r="A10" s="3" t="s">
        <v>582</v>
      </c>
      <c r="B10" s="33">
        <v>25000</v>
      </c>
      <c r="C10" s="3" t="s">
        <v>756</v>
      </c>
      <c r="D10" s="128">
        <f>B9/B10</f>
        <v>19.62716</v>
      </c>
    </row>
    <row r="11" spans="1:4">
      <c r="A11" s="135" t="s">
        <v>687</v>
      </c>
      <c r="B11" s="135"/>
      <c r="C11" s="135"/>
      <c r="D11" s="135"/>
    </row>
    <row r="12" spans="1:4">
      <c r="A12" s="136">
        <f ca="1">NOW()</f>
        <v>45268.370826388891</v>
      </c>
      <c r="B12" s="137"/>
      <c r="C12" s="137"/>
      <c r="D12" s="137"/>
    </row>
    <row r="13" spans="1:4">
      <c r="A13" s="139" t="s">
        <v>734</v>
      </c>
      <c r="B13" s="139"/>
      <c r="C13" s="139"/>
      <c r="D13" s="139"/>
    </row>
    <row r="14" spans="1:4">
      <c r="A14" s="140"/>
      <c r="B14" s="140"/>
      <c r="C14" s="140"/>
      <c r="D14" s="140"/>
    </row>
    <row r="19" spans="2:3">
      <c r="B19" s="138"/>
      <c r="C19" s="138"/>
    </row>
    <row r="20" spans="2:3">
      <c r="B20" s="138"/>
      <c r="C20" s="138"/>
    </row>
    <row r="21" spans="2:3">
      <c r="B21" s="141"/>
      <c r="C21" s="141"/>
    </row>
    <row r="22" spans="2:3">
      <c r="B22" s="141"/>
      <c r="C22" s="138"/>
    </row>
    <row r="23" spans="2:3">
      <c r="B23" s="138"/>
      <c r="C23" s="138"/>
    </row>
    <row r="24" spans="2:3">
      <c r="B24" s="141"/>
      <c r="C24" s="141"/>
    </row>
    <row r="25" spans="2:3">
      <c r="B25" s="138"/>
      <c r="C25" s="138"/>
    </row>
    <row r="26" spans="2:3">
      <c r="B26" s="138"/>
      <c r="C26" s="138"/>
    </row>
    <row r="27" spans="2:3">
      <c r="B27" s="138"/>
      <c r="C27" s="138"/>
    </row>
  </sheetData>
  <mergeCells count="13">
    <mergeCell ref="B26:C26"/>
    <mergeCell ref="B27:C27"/>
    <mergeCell ref="B21:C21"/>
    <mergeCell ref="B22:C22"/>
    <mergeCell ref="B23:C23"/>
    <mergeCell ref="B24:C24"/>
    <mergeCell ref="B25:C25"/>
    <mergeCell ref="A1:D1"/>
    <mergeCell ref="A11:D11"/>
    <mergeCell ref="A12:D12"/>
    <mergeCell ref="B19:C19"/>
    <mergeCell ref="B20:C20"/>
    <mergeCell ref="A13:D14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9A26-60BD-4EA2-9065-939E008D7F09}">
  <dimension ref="A1:C18"/>
  <sheetViews>
    <sheetView zoomScale="295" zoomScaleNormal="295" workbookViewId="0">
      <selection activeCell="C18" sqref="C18"/>
    </sheetView>
  </sheetViews>
  <sheetFormatPr defaultRowHeight="13.5"/>
  <cols>
    <col min="2" max="2" width="9.625" bestFit="1" customWidth="1"/>
  </cols>
  <sheetData>
    <row r="1" spans="1:3">
      <c r="A1" s="147" t="s">
        <v>682</v>
      </c>
      <c r="B1" s="147"/>
      <c r="C1" s="147"/>
    </row>
    <row r="2" spans="1:3">
      <c r="A2" s="24" t="s">
        <v>565</v>
      </c>
      <c r="B2" s="24">
        <v>5427</v>
      </c>
      <c r="C2" s="24" t="s">
        <v>81</v>
      </c>
    </row>
    <row r="3" spans="1:3">
      <c r="A3" s="24" t="s">
        <v>31</v>
      </c>
      <c r="B3" s="24">
        <v>1485162</v>
      </c>
      <c r="C3" s="24" t="s">
        <v>170</v>
      </c>
    </row>
    <row r="4" spans="1:3">
      <c r="A4" s="24" t="s">
        <v>629</v>
      </c>
      <c r="B4" s="24">
        <v>425120</v>
      </c>
      <c r="C4" s="24" t="s">
        <v>170</v>
      </c>
    </row>
    <row r="5" spans="1:3">
      <c r="A5" s="147" t="s">
        <v>683</v>
      </c>
      <c r="B5" s="147"/>
      <c r="C5" s="147"/>
    </row>
    <row r="6" spans="1:3">
      <c r="A6" s="24" t="s">
        <v>565</v>
      </c>
      <c r="B6" s="24">
        <v>5427</v>
      </c>
      <c r="C6" s="24" t="s">
        <v>81</v>
      </c>
    </row>
    <row r="7" spans="1:3">
      <c r="A7" s="24" t="s">
        <v>31</v>
      </c>
      <c r="B7" s="24">
        <v>1627054</v>
      </c>
      <c r="C7" s="24" t="s">
        <v>170</v>
      </c>
    </row>
    <row r="8" spans="1:3">
      <c r="A8" s="24" t="s">
        <v>629</v>
      </c>
      <c r="B8" s="24">
        <v>455120</v>
      </c>
      <c r="C8" s="24" t="s">
        <v>170</v>
      </c>
    </row>
    <row r="9" spans="1:3">
      <c r="A9" s="152" t="s">
        <v>684</v>
      </c>
      <c r="B9" s="152"/>
      <c r="C9" s="152"/>
    </row>
    <row r="10" spans="1:3">
      <c r="A10" s="2" t="s">
        <v>565</v>
      </c>
      <c r="B10" s="2">
        <f>B2-B6</f>
        <v>0</v>
      </c>
      <c r="C10" s="2" t="s">
        <v>81</v>
      </c>
    </row>
    <row r="11" spans="1:3">
      <c r="A11" s="2" t="s">
        <v>31</v>
      </c>
      <c r="B11" s="2">
        <f>B7-B3</f>
        <v>141892</v>
      </c>
      <c r="C11" s="2" t="s">
        <v>170</v>
      </c>
    </row>
    <row r="12" spans="1:3">
      <c r="A12" s="2" t="s">
        <v>629</v>
      </c>
      <c r="B12" s="2">
        <f>B8-B4</f>
        <v>30000</v>
      </c>
      <c r="C12" s="2" t="s">
        <v>170</v>
      </c>
    </row>
    <row r="13" spans="1:3">
      <c r="A13" s="152" t="s">
        <v>685</v>
      </c>
      <c r="B13" s="152"/>
      <c r="C13" s="152"/>
    </row>
    <row r="14" spans="1:3">
      <c r="A14" s="2" t="s">
        <v>384</v>
      </c>
      <c r="B14" s="2">
        <v>12919</v>
      </c>
      <c r="C14" s="2" t="s">
        <v>170</v>
      </c>
    </row>
    <row r="15" spans="1:3">
      <c r="A15" s="2" t="s">
        <v>686</v>
      </c>
      <c r="B15" s="102">
        <f>B11/B14</f>
        <v>10.983203034290581</v>
      </c>
      <c r="C15" s="2" t="s">
        <v>81</v>
      </c>
    </row>
    <row r="16" spans="1:3">
      <c r="A16" s="2" t="s">
        <v>565</v>
      </c>
      <c r="B16" s="102">
        <f>B15*0.7</f>
        <v>7.6882421240034056</v>
      </c>
      <c r="C16" s="2" t="s">
        <v>81</v>
      </c>
    </row>
    <row r="17" spans="1:3">
      <c r="A17" s="2" t="s">
        <v>80</v>
      </c>
      <c r="B17" s="2">
        <v>6</v>
      </c>
      <c r="C17" s="2" t="s">
        <v>81</v>
      </c>
    </row>
    <row r="18" spans="1:3">
      <c r="A18" s="2" t="s">
        <v>277</v>
      </c>
      <c r="B18" s="102">
        <f>B15/B17</f>
        <v>1.83053383904843</v>
      </c>
      <c r="C18" s="2" t="s">
        <v>83</v>
      </c>
    </row>
  </sheetData>
  <mergeCells count="4">
    <mergeCell ref="A1:C1"/>
    <mergeCell ref="A5:C5"/>
    <mergeCell ref="A9:C9"/>
    <mergeCell ref="A13:C13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opLeftCell="A51" zoomScale="110" zoomScaleNormal="110" workbookViewId="0">
      <selection activeCell="A60" sqref="A60:E63"/>
    </sheetView>
  </sheetViews>
  <sheetFormatPr defaultRowHeight="13.5"/>
  <cols>
    <col min="1" max="1" width="9.75" bestFit="1" customWidth="1"/>
    <col min="2" max="2" width="10.75" bestFit="1" customWidth="1"/>
    <col min="3" max="3" width="9.75" bestFit="1" customWidth="1"/>
    <col min="4" max="4" width="12" bestFit="1" customWidth="1"/>
    <col min="5" max="5" width="13" bestFit="1" customWidth="1"/>
  </cols>
  <sheetData>
    <row r="1" spans="1:5" ht="30">
      <c r="A1" s="163" t="s">
        <v>174</v>
      </c>
      <c r="B1" s="163"/>
      <c r="C1" s="163"/>
      <c r="D1" s="163"/>
      <c r="E1" s="163"/>
    </row>
    <row r="2" spans="1:5">
      <c r="A2" s="11" t="s">
        <v>191</v>
      </c>
      <c r="B2" s="12" t="s">
        <v>192</v>
      </c>
      <c r="C2" s="12" t="s">
        <v>24</v>
      </c>
      <c r="D2" s="12" t="s">
        <v>194</v>
      </c>
      <c r="E2" s="12" t="s">
        <v>195</v>
      </c>
    </row>
    <row r="3" spans="1:5">
      <c r="A3" s="107" t="s">
        <v>196</v>
      </c>
      <c r="B3" s="120">
        <v>150</v>
      </c>
      <c r="C3" s="120">
        <v>150</v>
      </c>
      <c r="D3" s="122">
        <v>0</v>
      </c>
      <c r="E3" s="117">
        <v>0</v>
      </c>
    </row>
    <row r="4" spans="1:5">
      <c r="A4" s="107" t="s">
        <v>197</v>
      </c>
      <c r="B4" s="120">
        <v>150</v>
      </c>
      <c r="C4" s="120">
        <v>150</v>
      </c>
      <c r="D4" s="122">
        <v>0</v>
      </c>
      <c r="E4" s="117">
        <v>0</v>
      </c>
    </row>
    <row r="5" spans="1:5">
      <c r="A5" s="12" t="s">
        <v>198</v>
      </c>
      <c r="B5" s="121">
        <v>140</v>
      </c>
      <c r="C5" s="121">
        <v>150</v>
      </c>
      <c r="D5" s="123">
        <v>28916269</v>
      </c>
      <c r="E5" s="118">
        <v>10843598</v>
      </c>
    </row>
    <row r="6" spans="1:5">
      <c r="A6" s="12" t="s">
        <v>199</v>
      </c>
      <c r="B6" s="121">
        <v>144</v>
      </c>
      <c r="C6" s="121">
        <v>150</v>
      </c>
      <c r="D6" s="123">
        <v>18254965</v>
      </c>
      <c r="E6" s="118">
        <v>6845610</v>
      </c>
    </row>
    <row r="7" spans="1:5">
      <c r="A7" s="12" t="s">
        <v>200</v>
      </c>
      <c r="B7" s="121">
        <v>132</v>
      </c>
      <c r="C7" s="121">
        <v>150</v>
      </c>
      <c r="D7" s="123">
        <v>47029148</v>
      </c>
      <c r="E7" s="118">
        <v>17635925</v>
      </c>
    </row>
    <row r="8" spans="1:5">
      <c r="A8" s="12" t="s">
        <v>201</v>
      </c>
      <c r="B8" s="121">
        <v>140</v>
      </c>
      <c r="C8" s="121">
        <v>150</v>
      </c>
      <c r="D8" s="123">
        <v>28916269</v>
      </c>
      <c r="E8" s="118">
        <v>10843598</v>
      </c>
    </row>
    <row r="9" spans="1:5">
      <c r="A9" s="12" t="s">
        <v>149</v>
      </c>
      <c r="B9" s="121">
        <v>134</v>
      </c>
      <c r="C9" s="121">
        <v>150</v>
      </c>
      <c r="D9" s="123">
        <v>42875113</v>
      </c>
      <c r="E9" s="118">
        <v>16078163</v>
      </c>
    </row>
    <row r="10" spans="1:5">
      <c r="A10" s="43" t="s">
        <v>10</v>
      </c>
      <c r="B10" s="44"/>
      <c r="C10" s="44"/>
      <c r="D10" s="44">
        <f>SUM(D3:D9)</f>
        <v>165991764</v>
      </c>
      <c r="E10" s="119">
        <f>SUM(E3:E9)</f>
        <v>62246894</v>
      </c>
    </row>
    <row r="11" spans="1:5">
      <c r="A11" s="164" t="s">
        <v>663</v>
      </c>
      <c r="B11" s="164"/>
      <c r="C11" s="164"/>
      <c r="D11" s="26" t="s">
        <v>755</v>
      </c>
      <c r="E11" s="26" t="s">
        <v>754</v>
      </c>
    </row>
    <row r="12" spans="1:5" ht="33.75">
      <c r="A12" s="160" t="s">
        <v>497</v>
      </c>
      <c r="B12" s="160"/>
      <c r="C12" s="160"/>
      <c r="D12" s="160"/>
      <c r="E12" s="160"/>
    </row>
    <row r="13" spans="1:5">
      <c r="A13" s="4" t="s">
        <v>490</v>
      </c>
      <c r="B13" s="4">
        <v>186875</v>
      </c>
      <c r="C13" s="4" t="s">
        <v>491</v>
      </c>
      <c r="D13" s="4" t="s">
        <v>492</v>
      </c>
      <c r="E13" s="64">
        <f>D10/B13</f>
        <v>888.25024214046823</v>
      </c>
    </row>
    <row r="14" spans="1:5">
      <c r="A14" s="4" t="s">
        <v>494</v>
      </c>
      <c r="B14" s="4">
        <v>20</v>
      </c>
      <c r="C14" s="4" t="s">
        <v>493</v>
      </c>
      <c r="D14" s="4" t="s">
        <v>492</v>
      </c>
      <c r="E14" s="64">
        <f>E13/B14</f>
        <v>44.41251210702341</v>
      </c>
    </row>
    <row r="15" spans="1:5">
      <c r="A15" s="4" t="s">
        <v>496</v>
      </c>
      <c r="B15" s="4">
        <v>30</v>
      </c>
      <c r="C15" s="4" t="s">
        <v>495</v>
      </c>
      <c r="D15" s="4" t="s">
        <v>492</v>
      </c>
      <c r="E15" s="64">
        <f>E14/B15</f>
        <v>1.4804170702341137</v>
      </c>
    </row>
    <row r="16" spans="1:5" ht="33.75">
      <c r="A16" s="161" t="s">
        <v>498</v>
      </c>
      <c r="B16" s="161"/>
      <c r="C16" s="161"/>
      <c r="D16" s="161"/>
      <c r="E16" s="161"/>
    </row>
    <row r="17" spans="1:5">
      <c r="A17" s="4" t="s">
        <v>46</v>
      </c>
      <c r="B17" s="4">
        <v>150000</v>
      </c>
      <c r="C17" s="4" t="s">
        <v>31</v>
      </c>
      <c r="D17" s="4" t="s">
        <v>41</v>
      </c>
      <c r="E17" s="64">
        <f>E10/B17</f>
        <v>414.97929333333332</v>
      </c>
    </row>
    <row r="18" spans="1:5">
      <c r="A18" s="4" t="s">
        <v>48</v>
      </c>
      <c r="B18" s="4">
        <v>20</v>
      </c>
      <c r="C18" s="4" t="s">
        <v>39</v>
      </c>
      <c r="D18" s="4" t="s">
        <v>41</v>
      </c>
      <c r="E18" s="64">
        <f>E17/B18</f>
        <v>20.748964666666666</v>
      </c>
    </row>
    <row r="19" spans="1:5">
      <c r="A19" s="4" t="s">
        <v>49</v>
      </c>
      <c r="B19" s="4">
        <v>30</v>
      </c>
      <c r="C19" s="4" t="s">
        <v>34</v>
      </c>
      <c r="D19" s="4" t="s">
        <v>41</v>
      </c>
      <c r="E19" s="64">
        <f>E18/B19</f>
        <v>0.69163215555555557</v>
      </c>
    </row>
    <row r="20" spans="1:5" ht="33.75">
      <c r="A20" s="162" t="s">
        <v>243</v>
      </c>
      <c r="B20" s="162"/>
      <c r="C20" s="162"/>
      <c r="D20" s="162"/>
      <c r="E20" s="162"/>
    </row>
    <row r="21" spans="1:5">
      <c r="A21" s="65" t="s">
        <v>175</v>
      </c>
      <c r="B21" s="22">
        <v>25000</v>
      </c>
      <c r="C21" s="22" t="s">
        <v>176</v>
      </c>
      <c r="D21" s="22" t="s">
        <v>177</v>
      </c>
      <c r="E21" s="66">
        <f>E10/B21</f>
        <v>2489.8757599999999</v>
      </c>
    </row>
    <row r="22" spans="1:5">
      <c r="A22" s="22" t="s">
        <v>178</v>
      </c>
      <c r="B22" s="22">
        <v>20</v>
      </c>
      <c r="C22" s="22" t="s">
        <v>179</v>
      </c>
      <c r="D22" s="22" t="s">
        <v>177</v>
      </c>
      <c r="E22" s="67">
        <f>E21/B22</f>
        <v>124.493788</v>
      </c>
    </row>
    <row r="23" spans="1:5">
      <c r="A23" s="22" t="s">
        <v>181</v>
      </c>
      <c r="B23" s="22">
        <v>30</v>
      </c>
      <c r="C23" s="22" t="s">
        <v>180</v>
      </c>
      <c r="D23" s="22" t="s">
        <v>177</v>
      </c>
      <c r="E23" s="67">
        <f>E22/B23</f>
        <v>4.149792933333333</v>
      </c>
    </row>
    <row r="24" spans="1:5">
      <c r="A24" s="155"/>
      <c r="B24" s="155"/>
      <c r="C24" s="155"/>
      <c r="D24" s="155"/>
      <c r="E24" s="155"/>
    </row>
    <row r="25" spans="1:5">
      <c r="A25" s="2" t="s">
        <v>499</v>
      </c>
      <c r="B25" s="69">
        <f>E14</f>
        <v>44.41251210702341</v>
      </c>
      <c r="C25" s="3" t="s">
        <v>500</v>
      </c>
      <c r="D25" s="3" t="s">
        <v>499</v>
      </c>
      <c r="E25" s="68">
        <f>E15</f>
        <v>1.4804170702341137</v>
      </c>
    </row>
    <row r="26" spans="1:5">
      <c r="A26" s="3" t="s">
        <v>501</v>
      </c>
      <c r="B26" s="69">
        <f>E18</f>
        <v>20.748964666666666</v>
      </c>
      <c r="C26" s="3" t="s">
        <v>500</v>
      </c>
      <c r="D26" s="3" t="s">
        <v>501</v>
      </c>
      <c r="E26" s="68">
        <f>E19</f>
        <v>0.69163215555555557</v>
      </c>
    </row>
    <row r="27" spans="1:5">
      <c r="A27" s="72" t="s">
        <v>502</v>
      </c>
      <c r="B27" s="73">
        <f>E22</f>
        <v>124.493788</v>
      </c>
      <c r="C27" s="74" t="s">
        <v>503</v>
      </c>
      <c r="D27" s="74" t="s">
        <v>502</v>
      </c>
      <c r="E27" s="75">
        <f>E23</f>
        <v>4.149792933333333</v>
      </c>
    </row>
    <row r="28" spans="1:5">
      <c r="A28" s="156"/>
      <c r="B28" s="156"/>
      <c r="C28" s="156"/>
      <c r="D28" s="156"/>
      <c r="E28" s="156"/>
    </row>
    <row r="29" spans="1:5">
      <c r="A29" s="24" t="s">
        <v>504</v>
      </c>
      <c r="B29" s="70">
        <f>B25+B26</f>
        <v>65.161476773690083</v>
      </c>
      <c r="C29" s="9" t="s">
        <v>503</v>
      </c>
      <c r="D29" s="9" t="s">
        <v>566</v>
      </c>
      <c r="E29" s="71">
        <f>E25+E26</f>
        <v>2.1720492257896691</v>
      </c>
    </row>
    <row r="30" spans="1:5">
      <c r="A30" t="s">
        <v>545</v>
      </c>
      <c r="B30" s="63">
        <f>E29/12</f>
        <v>0.18100410214913909</v>
      </c>
      <c r="C30" t="s">
        <v>38</v>
      </c>
      <c r="D30" t="s">
        <v>594</v>
      </c>
      <c r="E30" s="63">
        <f>B30/100</f>
        <v>1.810041021491391E-3</v>
      </c>
    </row>
    <row r="31" spans="1:5" ht="31.5">
      <c r="A31" s="157" t="s">
        <v>674</v>
      </c>
      <c r="B31" s="157"/>
      <c r="C31" s="157"/>
      <c r="D31" s="157"/>
      <c r="E31" s="157"/>
    </row>
    <row r="32" spans="1:5">
      <c r="A32" s="13" t="s">
        <v>664</v>
      </c>
      <c r="B32" s="13" t="s">
        <v>64</v>
      </c>
      <c r="C32" s="13" t="s">
        <v>23</v>
      </c>
      <c r="D32" s="13" t="s">
        <v>193</v>
      </c>
      <c r="E32" s="13" t="s">
        <v>665</v>
      </c>
    </row>
    <row r="33" spans="1:5">
      <c r="A33" s="13">
        <v>1</v>
      </c>
      <c r="B33" s="13" t="s">
        <v>9</v>
      </c>
      <c r="C33" s="13">
        <f>B8</f>
        <v>140</v>
      </c>
      <c r="D33" s="13">
        <v>180</v>
      </c>
      <c r="E33" s="13" t="s">
        <v>673</v>
      </c>
    </row>
    <row r="34" spans="1:5">
      <c r="A34" s="13">
        <v>2</v>
      </c>
      <c r="B34" s="13" t="s">
        <v>666</v>
      </c>
      <c r="C34" s="13">
        <f>B9</f>
        <v>134</v>
      </c>
      <c r="D34" s="13">
        <v>180</v>
      </c>
      <c r="E34" s="13" t="s">
        <v>672</v>
      </c>
    </row>
    <row r="35" spans="1:5">
      <c r="A35" s="13">
        <v>3</v>
      </c>
      <c r="B35" s="13" t="s">
        <v>7</v>
      </c>
      <c r="C35" s="13">
        <f>B6</f>
        <v>144</v>
      </c>
      <c r="D35" s="13">
        <v>180</v>
      </c>
      <c r="E35" s="13" t="s">
        <v>671</v>
      </c>
    </row>
    <row r="36" spans="1:5">
      <c r="A36" s="13">
        <v>4</v>
      </c>
      <c r="B36" s="13" t="s">
        <v>5</v>
      </c>
      <c r="C36" s="13">
        <f>B4</f>
        <v>150</v>
      </c>
      <c r="D36" s="13">
        <v>180</v>
      </c>
      <c r="E36" s="13" t="s">
        <v>670</v>
      </c>
    </row>
    <row r="37" spans="1:5">
      <c r="A37" s="13">
        <v>5</v>
      </c>
      <c r="B37" s="13" t="s">
        <v>8</v>
      </c>
      <c r="C37" s="13">
        <f>B7</f>
        <v>132</v>
      </c>
      <c r="D37" s="13">
        <v>180</v>
      </c>
      <c r="E37" s="13" t="s">
        <v>669</v>
      </c>
    </row>
    <row r="38" spans="1:5">
      <c r="A38" s="13">
        <v>6</v>
      </c>
      <c r="B38" s="13" t="s">
        <v>6</v>
      </c>
      <c r="C38" s="13">
        <f>B5</f>
        <v>140</v>
      </c>
      <c r="D38" s="13">
        <v>180</v>
      </c>
      <c r="E38" s="13" t="s">
        <v>668</v>
      </c>
    </row>
    <row r="39" spans="1:5">
      <c r="A39" s="13">
        <v>7</v>
      </c>
      <c r="B39" s="13" t="s">
        <v>4</v>
      </c>
      <c r="C39" s="13">
        <f>B3</f>
        <v>150</v>
      </c>
      <c r="D39" s="13">
        <v>180</v>
      </c>
      <c r="E39" s="13" t="s">
        <v>667</v>
      </c>
    </row>
    <row r="40" spans="1:5">
      <c r="A40" s="158"/>
      <c r="B40" s="158"/>
      <c r="C40" s="158"/>
      <c r="D40" s="158"/>
      <c r="E40" s="158"/>
    </row>
    <row r="41" spans="1:5" ht="35.25">
      <c r="A41" s="159" t="s">
        <v>676</v>
      </c>
      <c r="B41" s="159"/>
      <c r="C41" s="159"/>
      <c r="D41" s="159"/>
      <c r="E41" s="159"/>
    </row>
    <row r="42" spans="1:5">
      <c r="A42" s="24" t="s">
        <v>23</v>
      </c>
      <c r="B42" s="24">
        <f>B8</f>
        <v>140</v>
      </c>
      <c r="C42" s="153" t="s">
        <v>675</v>
      </c>
      <c r="D42" s="153"/>
      <c r="E42" s="113">
        <f>B42+1</f>
        <v>141</v>
      </c>
    </row>
    <row r="43" spans="1:5">
      <c r="A43" s="24" t="s">
        <v>89</v>
      </c>
      <c r="B43" s="24">
        <v>14736735</v>
      </c>
      <c r="C43" s="153" t="s">
        <v>627</v>
      </c>
      <c r="D43" s="153"/>
      <c r="E43" s="113">
        <v>2422861</v>
      </c>
    </row>
    <row r="44" spans="1:5">
      <c r="A44" s="24" t="s">
        <v>625</v>
      </c>
      <c r="B44" s="24">
        <v>62105</v>
      </c>
      <c r="C44" s="153" t="s">
        <v>628</v>
      </c>
      <c r="D44" s="153"/>
      <c r="E44" s="113">
        <v>908573</v>
      </c>
    </row>
    <row r="45" spans="1:5">
      <c r="A45" s="24" t="s">
        <v>680</v>
      </c>
      <c r="B45" s="24">
        <v>0</v>
      </c>
      <c r="C45" s="153" t="s">
        <v>679</v>
      </c>
      <c r="D45" s="153"/>
      <c r="E45" s="113">
        <v>0</v>
      </c>
    </row>
    <row r="46" spans="1:5">
      <c r="A46" s="5" t="s">
        <v>677</v>
      </c>
      <c r="B46" s="23">
        <f>E43-B43</f>
        <v>-12313874</v>
      </c>
      <c r="C46" s="5" t="s">
        <v>125</v>
      </c>
      <c r="D46" s="23">
        <v>186875</v>
      </c>
      <c r="E46" s="112">
        <f>B46/D46</f>
        <v>-65.893640133779257</v>
      </c>
    </row>
    <row r="47" spans="1:5">
      <c r="A47" s="5" t="s">
        <v>678</v>
      </c>
      <c r="B47" s="23">
        <f>E44-B44-B45-E45</f>
        <v>846468</v>
      </c>
      <c r="C47" s="5" t="s">
        <v>582</v>
      </c>
      <c r="D47" s="23">
        <v>25000</v>
      </c>
      <c r="E47" s="112">
        <f>B47/D47</f>
        <v>33.858719999999998</v>
      </c>
    </row>
    <row r="48" spans="1:5">
      <c r="A48" s="93" t="s">
        <v>46</v>
      </c>
      <c r="B48" s="93">
        <v>150000</v>
      </c>
      <c r="C48" s="4" t="s">
        <v>72</v>
      </c>
      <c r="D48" s="101">
        <f>B47/B48</f>
        <v>5.6431199999999997</v>
      </c>
      <c r="E48" s="4"/>
    </row>
    <row r="51" spans="1:5" ht="35.25">
      <c r="A51" s="159" t="s">
        <v>681</v>
      </c>
      <c r="B51" s="159"/>
      <c r="C51" s="159"/>
      <c r="D51" s="159"/>
      <c r="E51" s="159"/>
    </row>
    <row r="52" spans="1:5">
      <c r="A52" s="24" t="s">
        <v>23</v>
      </c>
      <c r="B52" s="24">
        <v>135</v>
      </c>
      <c r="C52" s="153" t="s">
        <v>675</v>
      </c>
      <c r="D52" s="153"/>
      <c r="E52" s="124">
        <f>B52+1</f>
        <v>136</v>
      </c>
    </row>
    <row r="53" spans="1:5">
      <c r="A53" s="24" t="s">
        <v>89</v>
      </c>
      <c r="B53" s="24">
        <v>57269751</v>
      </c>
      <c r="C53" s="153" t="s">
        <v>627</v>
      </c>
      <c r="D53" s="153"/>
      <c r="E53" s="124">
        <v>2229192</v>
      </c>
    </row>
    <row r="54" spans="1:5">
      <c r="A54" s="24" t="s">
        <v>625</v>
      </c>
      <c r="B54" s="24">
        <v>188837</v>
      </c>
      <c r="C54" s="153" t="s">
        <v>628</v>
      </c>
      <c r="D54" s="153"/>
      <c r="E54" s="124">
        <v>835947</v>
      </c>
    </row>
    <row r="55" spans="1:5">
      <c r="A55" s="24" t="s">
        <v>680</v>
      </c>
      <c r="B55" s="24">
        <v>0</v>
      </c>
      <c r="C55" s="153" t="s">
        <v>679</v>
      </c>
      <c r="D55" s="153"/>
      <c r="E55" s="124">
        <v>0</v>
      </c>
    </row>
    <row r="56" spans="1:5">
      <c r="A56" s="5" t="s">
        <v>677</v>
      </c>
      <c r="B56" s="23">
        <f>E53-B53</f>
        <v>-55040559</v>
      </c>
      <c r="C56" s="5" t="s">
        <v>125</v>
      </c>
      <c r="D56" s="23">
        <v>186875</v>
      </c>
      <c r="E56" s="126">
        <f>B56/D56</f>
        <v>-294.53141939799332</v>
      </c>
    </row>
    <row r="57" spans="1:5">
      <c r="A57" s="5" t="s">
        <v>678</v>
      </c>
      <c r="B57" s="23">
        <f>E54-B54-B55-E55</f>
        <v>647110</v>
      </c>
      <c r="C57" s="5" t="s">
        <v>582</v>
      </c>
      <c r="D57" s="23">
        <v>25000</v>
      </c>
      <c r="E57" s="125">
        <f>B57/D57</f>
        <v>25.884399999999999</v>
      </c>
    </row>
    <row r="58" spans="1:5">
      <c r="A58" s="93" t="s">
        <v>46</v>
      </c>
      <c r="B58" s="93">
        <v>150000</v>
      </c>
      <c r="C58" s="4" t="s">
        <v>72</v>
      </c>
      <c r="D58" s="127">
        <f>B57/B58</f>
        <v>4.3140666666666663</v>
      </c>
      <c r="E58" s="4"/>
    </row>
    <row r="60" spans="1:5">
      <c r="A60" s="154">
        <f>D58</f>
        <v>4.3140666666666663</v>
      </c>
      <c r="B60" s="154"/>
      <c r="C60" s="154"/>
      <c r="D60" s="154"/>
      <c r="E60" s="154"/>
    </row>
    <row r="61" spans="1:5">
      <c r="A61" s="154"/>
      <c r="B61" s="154"/>
      <c r="C61" s="154"/>
      <c r="D61" s="154"/>
      <c r="E61" s="154"/>
    </row>
    <row r="62" spans="1:5">
      <c r="A62" s="154"/>
      <c r="B62" s="154"/>
      <c r="C62" s="154"/>
      <c r="D62" s="154"/>
      <c r="E62" s="154"/>
    </row>
    <row r="63" spans="1:5">
      <c r="A63" s="154"/>
      <c r="B63" s="154"/>
      <c r="C63" s="154"/>
      <c r="D63" s="154"/>
      <c r="E63" s="154"/>
    </row>
  </sheetData>
  <mergeCells count="20">
    <mergeCell ref="A12:E12"/>
    <mergeCell ref="A16:E16"/>
    <mergeCell ref="A20:E20"/>
    <mergeCell ref="A1:E1"/>
    <mergeCell ref="A11:C11"/>
    <mergeCell ref="C44:D44"/>
    <mergeCell ref="C45:D45"/>
    <mergeCell ref="A60:E63"/>
    <mergeCell ref="A24:E24"/>
    <mergeCell ref="A28:E28"/>
    <mergeCell ref="A31:E31"/>
    <mergeCell ref="C43:D43"/>
    <mergeCell ref="C42:D42"/>
    <mergeCell ref="A40:E40"/>
    <mergeCell ref="A41:E41"/>
    <mergeCell ref="C54:D54"/>
    <mergeCell ref="C55:D55"/>
    <mergeCell ref="A51:E51"/>
    <mergeCell ref="C52:D52"/>
    <mergeCell ref="C53:D5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EF7D-F1AF-4E4A-8D81-1CEFC280006F}">
  <dimension ref="A1:D148"/>
  <sheetViews>
    <sheetView topLeftCell="A136" zoomScaleNormal="100" workbookViewId="0">
      <selection activeCell="C149" sqref="C149"/>
    </sheetView>
  </sheetViews>
  <sheetFormatPr defaultRowHeight="13.5"/>
  <sheetData>
    <row r="1" spans="1:4">
      <c r="A1" t="s">
        <v>713</v>
      </c>
      <c r="B1">
        <v>10</v>
      </c>
      <c r="C1">
        <v>100</v>
      </c>
      <c r="D1" t="s">
        <v>714</v>
      </c>
    </row>
    <row r="2" spans="1:4">
      <c r="A2">
        <v>1</v>
      </c>
      <c r="B2">
        <v>10</v>
      </c>
      <c r="C2">
        <v>100</v>
      </c>
      <c r="D2">
        <f>A2*B2+C2</f>
        <v>110</v>
      </c>
    </row>
    <row r="3" spans="1:4">
      <c r="A3">
        <v>2</v>
      </c>
      <c r="B3">
        <v>10</v>
      </c>
      <c r="C3">
        <v>100</v>
      </c>
      <c r="D3">
        <f t="shared" ref="D3:D66" si="0">A3*B3+C3</f>
        <v>120</v>
      </c>
    </row>
    <row r="4" spans="1:4">
      <c r="A4">
        <v>3</v>
      </c>
      <c r="B4">
        <v>10</v>
      </c>
      <c r="C4">
        <v>100</v>
      </c>
      <c r="D4">
        <f t="shared" si="0"/>
        <v>130</v>
      </c>
    </row>
    <row r="5" spans="1:4">
      <c r="A5">
        <v>4</v>
      </c>
      <c r="B5">
        <v>10</v>
      </c>
      <c r="C5">
        <v>100</v>
      </c>
      <c r="D5">
        <f t="shared" si="0"/>
        <v>140</v>
      </c>
    </row>
    <row r="6" spans="1:4">
      <c r="A6">
        <v>5</v>
      </c>
      <c r="B6">
        <v>10</v>
      </c>
      <c r="C6">
        <v>100</v>
      </c>
      <c r="D6">
        <f t="shared" si="0"/>
        <v>150</v>
      </c>
    </row>
    <row r="7" spans="1:4">
      <c r="A7">
        <v>6</v>
      </c>
      <c r="B7">
        <v>10</v>
      </c>
      <c r="C7">
        <v>100</v>
      </c>
      <c r="D7">
        <f t="shared" si="0"/>
        <v>160</v>
      </c>
    </row>
    <row r="8" spans="1:4">
      <c r="A8">
        <v>7</v>
      </c>
      <c r="B8">
        <v>10</v>
      </c>
      <c r="C8">
        <v>100</v>
      </c>
      <c r="D8">
        <f t="shared" si="0"/>
        <v>170</v>
      </c>
    </row>
    <row r="9" spans="1:4">
      <c r="A9">
        <v>8</v>
      </c>
      <c r="B9">
        <v>10</v>
      </c>
      <c r="C9">
        <v>100</v>
      </c>
      <c r="D9">
        <f t="shared" si="0"/>
        <v>180</v>
      </c>
    </row>
    <row r="10" spans="1:4">
      <c r="A10">
        <v>9</v>
      </c>
      <c r="B10">
        <v>10</v>
      </c>
      <c r="C10">
        <v>100</v>
      </c>
      <c r="D10">
        <f t="shared" si="0"/>
        <v>190</v>
      </c>
    </row>
    <row r="11" spans="1:4">
      <c r="A11">
        <v>10</v>
      </c>
      <c r="B11">
        <v>10</v>
      </c>
      <c r="C11">
        <v>100</v>
      </c>
      <c r="D11">
        <f t="shared" si="0"/>
        <v>200</v>
      </c>
    </row>
    <row r="12" spans="1:4">
      <c r="A12">
        <v>11</v>
      </c>
      <c r="B12">
        <v>10</v>
      </c>
      <c r="C12">
        <v>100</v>
      </c>
      <c r="D12">
        <f t="shared" si="0"/>
        <v>210</v>
      </c>
    </row>
    <row r="13" spans="1:4">
      <c r="A13">
        <v>12</v>
      </c>
      <c r="B13">
        <v>10</v>
      </c>
      <c r="C13">
        <v>100</v>
      </c>
      <c r="D13">
        <f t="shared" si="0"/>
        <v>220</v>
      </c>
    </row>
    <row r="14" spans="1:4">
      <c r="A14">
        <v>13</v>
      </c>
      <c r="B14">
        <v>10</v>
      </c>
      <c r="C14">
        <v>100</v>
      </c>
      <c r="D14">
        <f t="shared" si="0"/>
        <v>230</v>
      </c>
    </row>
    <row r="15" spans="1:4">
      <c r="A15">
        <v>14</v>
      </c>
      <c r="B15">
        <v>10</v>
      </c>
      <c r="C15">
        <v>100</v>
      </c>
      <c r="D15">
        <f t="shared" si="0"/>
        <v>240</v>
      </c>
    </row>
    <row r="16" spans="1:4">
      <c r="A16">
        <v>15</v>
      </c>
      <c r="B16">
        <v>10</v>
      </c>
      <c r="C16">
        <v>100</v>
      </c>
      <c r="D16">
        <f t="shared" si="0"/>
        <v>250</v>
      </c>
    </row>
    <row r="17" spans="1:4">
      <c r="A17">
        <v>16</v>
      </c>
      <c r="B17">
        <v>10</v>
      </c>
      <c r="C17">
        <v>100</v>
      </c>
      <c r="D17">
        <f t="shared" si="0"/>
        <v>260</v>
      </c>
    </row>
    <row r="18" spans="1:4">
      <c r="A18">
        <v>17</v>
      </c>
      <c r="B18">
        <v>10</v>
      </c>
      <c r="C18">
        <v>100</v>
      </c>
      <c r="D18">
        <f t="shared" si="0"/>
        <v>270</v>
      </c>
    </row>
    <row r="19" spans="1:4">
      <c r="A19">
        <v>18</v>
      </c>
      <c r="B19">
        <v>10</v>
      </c>
      <c r="C19">
        <v>100</v>
      </c>
      <c r="D19">
        <f t="shared" si="0"/>
        <v>280</v>
      </c>
    </row>
    <row r="20" spans="1:4">
      <c r="A20">
        <v>19</v>
      </c>
      <c r="B20">
        <v>10</v>
      </c>
      <c r="C20">
        <v>100</v>
      </c>
      <c r="D20">
        <f t="shared" si="0"/>
        <v>290</v>
      </c>
    </row>
    <row r="21" spans="1:4">
      <c r="A21">
        <v>20</v>
      </c>
      <c r="B21">
        <v>10</v>
      </c>
      <c r="C21">
        <v>100</v>
      </c>
      <c r="D21">
        <f t="shared" si="0"/>
        <v>300</v>
      </c>
    </row>
    <row r="22" spans="1:4">
      <c r="A22">
        <v>21</v>
      </c>
      <c r="B22">
        <v>10</v>
      </c>
      <c r="C22">
        <v>100</v>
      </c>
      <c r="D22">
        <f t="shared" si="0"/>
        <v>310</v>
      </c>
    </row>
    <row r="23" spans="1:4">
      <c r="A23">
        <v>22</v>
      </c>
      <c r="B23">
        <v>10</v>
      </c>
      <c r="C23">
        <v>100</v>
      </c>
      <c r="D23">
        <f t="shared" si="0"/>
        <v>320</v>
      </c>
    </row>
    <row r="24" spans="1:4">
      <c r="A24">
        <v>23</v>
      </c>
      <c r="B24">
        <v>10</v>
      </c>
      <c r="C24">
        <v>100</v>
      </c>
      <c r="D24">
        <f t="shared" si="0"/>
        <v>330</v>
      </c>
    </row>
    <row r="25" spans="1:4">
      <c r="A25">
        <v>24</v>
      </c>
      <c r="B25">
        <v>10</v>
      </c>
      <c r="C25">
        <v>100</v>
      </c>
      <c r="D25">
        <f t="shared" si="0"/>
        <v>340</v>
      </c>
    </row>
    <row r="26" spans="1:4">
      <c r="A26">
        <v>25</v>
      </c>
      <c r="B26">
        <v>10</v>
      </c>
      <c r="C26">
        <v>100</v>
      </c>
      <c r="D26">
        <f t="shared" si="0"/>
        <v>350</v>
      </c>
    </row>
    <row r="27" spans="1:4">
      <c r="A27">
        <v>26</v>
      </c>
      <c r="B27">
        <v>10</v>
      </c>
      <c r="C27">
        <v>100</v>
      </c>
      <c r="D27">
        <f t="shared" si="0"/>
        <v>360</v>
      </c>
    </row>
    <row r="28" spans="1:4">
      <c r="A28">
        <v>27</v>
      </c>
      <c r="B28">
        <v>10</v>
      </c>
      <c r="C28">
        <v>100</v>
      </c>
      <c r="D28">
        <f t="shared" si="0"/>
        <v>370</v>
      </c>
    </row>
    <row r="29" spans="1:4">
      <c r="A29">
        <v>28</v>
      </c>
      <c r="B29">
        <v>10</v>
      </c>
      <c r="C29">
        <v>100</v>
      </c>
      <c r="D29">
        <f t="shared" si="0"/>
        <v>380</v>
      </c>
    </row>
    <row r="30" spans="1:4">
      <c r="A30">
        <v>29</v>
      </c>
      <c r="B30">
        <v>10</v>
      </c>
      <c r="C30">
        <v>100</v>
      </c>
      <c r="D30">
        <f t="shared" si="0"/>
        <v>390</v>
      </c>
    </row>
    <row r="31" spans="1:4">
      <c r="A31">
        <v>30</v>
      </c>
      <c r="B31">
        <v>10</v>
      </c>
      <c r="C31">
        <v>100</v>
      </c>
      <c r="D31">
        <f t="shared" si="0"/>
        <v>400</v>
      </c>
    </row>
    <row r="32" spans="1:4">
      <c r="A32">
        <v>31</v>
      </c>
      <c r="B32">
        <v>10</v>
      </c>
      <c r="C32">
        <v>100</v>
      </c>
      <c r="D32">
        <f t="shared" si="0"/>
        <v>410</v>
      </c>
    </row>
    <row r="33" spans="1:4">
      <c r="A33">
        <v>32</v>
      </c>
      <c r="B33">
        <v>10</v>
      </c>
      <c r="C33">
        <v>100</v>
      </c>
      <c r="D33">
        <f t="shared" si="0"/>
        <v>420</v>
      </c>
    </row>
    <row r="34" spans="1:4">
      <c r="A34">
        <v>33</v>
      </c>
      <c r="B34">
        <v>10</v>
      </c>
      <c r="C34">
        <v>100</v>
      </c>
      <c r="D34">
        <f t="shared" si="0"/>
        <v>430</v>
      </c>
    </row>
    <row r="35" spans="1:4">
      <c r="A35">
        <v>34</v>
      </c>
      <c r="B35">
        <v>10</v>
      </c>
      <c r="C35">
        <v>100</v>
      </c>
      <c r="D35">
        <f t="shared" si="0"/>
        <v>440</v>
      </c>
    </row>
    <row r="36" spans="1:4">
      <c r="A36">
        <v>35</v>
      </c>
      <c r="B36">
        <v>10</v>
      </c>
      <c r="C36">
        <v>100</v>
      </c>
      <c r="D36">
        <f t="shared" si="0"/>
        <v>450</v>
      </c>
    </row>
    <row r="37" spans="1:4">
      <c r="A37">
        <v>36</v>
      </c>
      <c r="B37">
        <v>10</v>
      </c>
      <c r="C37">
        <v>100</v>
      </c>
      <c r="D37">
        <f t="shared" si="0"/>
        <v>460</v>
      </c>
    </row>
    <row r="38" spans="1:4">
      <c r="A38">
        <v>37</v>
      </c>
      <c r="B38">
        <v>10</v>
      </c>
      <c r="C38">
        <v>100</v>
      </c>
      <c r="D38">
        <f t="shared" si="0"/>
        <v>470</v>
      </c>
    </row>
    <row r="39" spans="1:4">
      <c r="A39">
        <v>38</v>
      </c>
      <c r="B39">
        <v>10</v>
      </c>
      <c r="C39">
        <v>100</v>
      </c>
      <c r="D39">
        <f t="shared" si="0"/>
        <v>480</v>
      </c>
    </row>
    <row r="40" spans="1:4">
      <c r="A40">
        <v>39</v>
      </c>
      <c r="B40">
        <v>10</v>
      </c>
      <c r="C40">
        <v>100</v>
      </c>
      <c r="D40">
        <f t="shared" si="0"/>
        <v>490</v>
      </c>
    </row>
    <row r="41" spans="1:4">
      <c r="A41">
        <v>40</v>
      </c>
      <c r="B41">
        <v>10</v>
      </c>
      <c r="C41">
        <v>100</v>
      </c>
      <c r="D41">
        <f t="shared" si="0"/>
        <v>500</v>
      </c>
    </row>
    <row r="42" spans="1:4">
      <c r="A42">
        <v>41</v>
      </c>
      <c r="B42">
        <v>10</v>
      </c>
      <c r="C42">
        <v>100</v>
      </c>
      <c r="D42">
        <f t="shared" si="0"/>
        <v>510</v>
      </c>
    </row>
    <row r="43" spans="1:4">
      <c r="A43">
        <v>42</v>
      </c>
      <c r="B43">
        <v>10</v>
      </c>
      <c r="C43">
        <v>100</v>
      </c>
      <c r="D43">
        <f t="shared" si="0"/>
        <v>520</v>
      </c>
    </row>
    <row r="44" spans="1:4">
      <c r="A44">
        <v>43</v>
      </c>
      <c r="B44">
        <v>10</v>
      </c>
      <c r="C44">
        <v>100</v>
      </c>
      <c r="D44">
        <f t="shared" si="0"/>
        <v>530</v>
      </c>
    </row>
    <row r="45" spans="1:4">
      <c r="A45">
        <v>44</v>
      </c>
      <c r="B45">
        <v>10</v>
      </c>
      <c r="C45">
        <v>100</v>
      </c>
      <c r="D45">
        <f t="shared" si="0"/>
        <v>540</v>
      </c>
    </row>
    <row r="46" spans="1:4">
      <c r="A46">
        <v>45</v>
      </c>
      <c r="B46">
        <v>10</v>
      </c>
      <c r="C46">
        <v>100</v>
      </c>
      <c r="D46">
        <f t="shared" si="0"/>
        <v>550</v>
      </c>
    </row>
    <row r="47" spans="1:4">
      <c r="A47">
        <v>46</v>
      </c>
      <c r="B47">
        <v>10</v>
      </c>
      <c r="C47">
        <v>100</v>
      </c>
      <c r="D47">
        <f t="shared" si="0"/>
        <v>560</v>
      </c>
    </row>
    <row r="48" spans="1:4">
      <c r="A48">
        <v>47</v>
      </c>
      <c r="B48">
        <v>10</v>
      </c>
      <c r="C48">
        <v>100</v>
      </c>
      <c r="D48">
        <f t="shared" si="0"/>
        <v>570</v>
      </c>
    </row>
    <row r="49" spans="1:4">
      <c r="A49">
        <v>48</v>
      </c>
      <c r="B49">
        <v>10</v>
      </c>
      <c r="C49">
        <v>100</v>
      </c>
      <c r="D49">
        <f t="shared" si="0"/>
        <v>580</v>
      </c>
    </row>
    <row r="50" spans="1:4">
      <c r="A50">
        <v>49</v>
      </c>
      <c r="B50">
        <v>10</v>
      </c>
      <c r="C50">
        <v>100</v>
      </c>
      <c r="D50">
        <f t="shared" si="0"/>
        <v>590</v>
      </c>
    </row>
    <row r="51" spans="1:4">
      <c r="A51">
        <v>50</v>
      </c>
      <c r="B51">
        <v>10</v>
      </c>
      <c r="C51">
        <v>100</v>
      </c>
      <c r="D51">
        <f t="shared" si="0"/>
        <v>600</v>
      </c>
    </row>
    <row r="52" spans="1:4">
      <c r="A52">
        <v>51</v>
      </c>
      <c r="B52">
        <v>10</v>
      </c>
      <c r="C52">
        <v>100</v>
      </c>
      <c r="D52">
        <f t="shared" si="0"/>
        <v>610</v>
      </c>
    </row>
    <row r="53" spans="1:4">
      <c r="A53">
        <v>52</v>
      </c>
      <c r="B53">
        <v>10</v>
      </c>
      <c r="C53">
        <v>100</v>
      </c>
      <c r="D53">
        <f t="shared" si="0"/>
        <v>620</v>
      </c>
    </row>
    <row r="54" spans="1:4">
      <c r="A54">
        <v>53</v>
      </c>
      <c r="B54">
        <v>10</v>
      </c>
      <c r="C54">
        <v>100</v>
      </c>
      <c r="D54">
        <f t="shared" si="0"/>
        <v>630</v>
      </c>
    </row>
    <row r="55" spans="1:4">
      <c r="A55">
        <v>54</v>
      </c>
      <c r="B55">
        <v>10</v>
      </c>
      <c r="C55">
        <v>100</v>
      </c>
      <c r="D55">
        <f t="shared" si="0"/>
        <v>640</v>
      </c>
    </row>
    <row r="56" spans="1:4">
      <c r="A56">
        <v>55</v>
      </c>
      <c r="B56">
        <v>10</v>
      </c>
      <c r="C56">
        <v>100</v>
      </c>
      <c r="D56">
        <f t="shared" si="0"/>
        <v>650</v>
      </c>
    </row>
    <row r="57" spans="1:4">
      <c r="A57">
        <v>56</v>
      </c>
      <c r="B57">
        <v>10</v>
      </c>
      <c r="C57">
        <v>100</v>
      </c>
      <c r="D57">
        <f t="shared" si="0"/>
        <v>660</v>
      </c>
    </row>
    <row r="58" spans="1:4">
      <c r="A58">
        <v>57</v>
      </c>
      <c r="B58">
        <v>10</v>
      </c>
      <c r="C58">
        <v>100</v>
      </c>
      <c r="D58">
        <f t="shared" si="0"/>
        <v>670</v>
      </c>
    </row>
    <row r="59" spans="1:4">
      <c r="A59">
        <v>58</v>
      </c>
      <c r="B59">
        <v>10</v>
      </c>
      <c r="C59">
        <v>100</v>
      </c>
      <c r="D59">
        <f t="shared" si="0"/>
        <v>680</v>
      </c>
    </row>
    <row r="60" spans="1:4">
      <c r="A60">
        <v>59</v>
      </c>
      <c r="B60">
        <v>10</v>
      </c>
      <c r="C60">
        <v>100</v>
      </c>
      <c r="D60">
        <f t="shared" si="0"/>
        <v>690</v>
      </c>
    </row>
    <row r="61" spans="1:4">
      <c r="A61">
        <v>60</v>
      </c>
      <c r="B61">
        <v>10</v>
      </c>
      <c r="C61">
        <v>100</v>
      </c>
      <c r="D61">
        <f t="shared" si="0"/>
        <v>700</v>
      </c>
    </row>
    <row r="62" spans="1:4">
      <c r="A62">
        <v>61</v>
      </c>
      <c r="B62">
        <v>10</v>
      </c>
      <c r="C62">
        <v>100</v>
      </c>
      <c r="D62">
        <f t="shared" si="0"/>
        <v>710</v>
      </c>
    </row>
    <row r="63" spans="1:4">
      <c r="A63">
        <v>62</v>
      </c>
      <c r="B63">
        <v>10</v>
      </c>
      <c r="C63">
        <v>100</v>
      </c>
      <c r="D63">
        <f t="shared" si="0"/>
        <v>720</v>
      </c>
    </row>
    <row r="64" spans="1:4">
      <c r="A64">
        <v>63</v>
      </c>
      <c r="B64">
        <v>10</v>
      </c>
      <c r="C64">
        <v>100</v>
      </c>
      <c r="D64">
        <f t="shared" si="0"/>
        <v>730</v>
      </c>
    </row>
    <row r="65" spans="1:4">
      <c r="A65">
        <v>64</v>
      </c>
      <c r="B65">
        <v>10</v>
      </c>
      <c r="C65">
        <v>100</v>
      </c>
      <c r="D65">
        <f t="shared" si="0"/>
        <v>740</v>
      </c>
    </row>
    <row r="66" spans="1:4">
      <c r="A66">
        <v>65</v>
      </c>
      <c r="B66">
        <v>10</v>
      </c>
      <c r="C66">
        <v>100</v>
      </c>
      <c r="D66">
        <f t="shared" si="0"/>
        <v>750</v>
      </c>
    </row>
    <row r="67" spans="1:4">
      <c r="A67">
        <v>66</v>
      </c>
      <c r="B67">
        <v>10</v>
      </c>
      <c r="C67">
        <v>100</v>
      </c>
      <c r="D67">
        <f t="shared" ref="D67:D130" si="1">A67*B67+C67</f>
        <v>760</v>
      </c>
    </row>
    <row r="68" spans="1:4">
      <c r="A68">
        <v>67</v>
      </c>
      <c r="B68">
        <v>10</v>
      </c>
      <c r="C68">
        <v>100</v>
      </c>
      <c r="D68">
        <f t="shared" si="1"/>
        <v>770</v>
      </c>
    </row>
    <row r="69" spans="1:4">
      <c r="A69">
        <v>68</v>
      </c>
      <c r="B69">
        <v>10</v>
      </c>
      <c r="C69">
        <v>100</v>
      </c>
      <c r="D69">
        <f t="shared" si="1"/>
        <v>780</v>
      </c>
    </row>
    <row r="70" spans="1:4">
      <c r="A70">
        <v>69</v>
      </c>
      <c r="B70">
        <v>10</v>
      </c>
      <c r="C70">
        <v>100</v>
      </c>
      <c r="D70">
        <f t="shared" si="1"/>
        <v>790</v>
      </c>
    </row>
    <row r="71" spans="1:4">
      <c r="A71">
        <v>70</v>
      </c>
      <c r="B71">
        <v>10</v>
      </c>
      <c r="C71">
        <v>100</v>
      </c>
      <c r="D71">
        <f t="shared" si="1"/>
        <v>800</v>
      </c>
    </row>
    <row r="72" spans="1:4">
      <c r="A72">
        <v>71</v>
      </c>
      <c r="B72">
        <v>10</v>
      </c>
      <c r="C72">
        <v>100</v>
      </c>
      <c r="D72">
        <f t="shared" si="1"/>
        <v>810</v>
      </c>
    </row>
    <row r="73" spans="1:4">
      <c r="A73">
        <v>72</v>
      </c>
      <c r="B73">
        <v>10</v>
      </c>
      <c r="C73">
        <v>100</v>
      </c>
      <c r="D73">
        <f t="shared" si="1"/>
        <v>820</v>
      </c>
    </row>
    <row r="74" spans="1:4">
      <c r="A74">
        <v>73</v>
      </c>
      <c r="B74">
        <v>10</v>
      </c>
      <c r="C74">
        <v>100</v>
      </c>
      <c r="D74">
        <f t="shared" si="1"/>
        <v>830</v>
      </c>
    </row>
    <row r="75" spans="1:4">
      <c r="A75">
        <v>74</v>
      </c>
      <c r="B75">
        <v>10</v>
      </c>
      <c r="C75">
        <v>100</v>
      </c>
      <c r="D75">
        <f t="shared" si="1"/>
        <v>840</v>
      </c>
    </row>
    <row r="76" spans="1:4">
      <c r="A76">
        <v>75</v>
      </c>
      <c r="B76">
        <v>10</v>
      </c>
      <c r="C76">
        <v>100</v>
      </c>
      <c r="D76">
        <f t="shared" si="1"/>
        <v>850</v>
      </c>
    </row>
    <row r="77" spans="1:4">
      <c r="A77">
        <v>76</v>
      </c>
      <c r="B77">
        <v>10</v>
      </c>
      <c r="C77">
        <v>100</v>
      </c>
      <c r="D77">
        <f t="shared" si="1"/>
        <v>860</v>
      </c>
    </row>
    <row r="78" spans="1:4">
      <c r="A78">
        <v>77</v>
      </c>
      <c r="B78">
        <v>10</v>
      </c>
      <c r="C78">
        <v>100</v>
      </c>
      <c r="D78">
        <f t="shared" si="1"/>
        <v>870</v>
      </c>
    </row>
    <row r="79" spans="1:4">
      <c r="A79">
        <v>78</v>
      </c>
      <c r="B79">
        <v>10</v>
      </c>
      <c r="C79">
        <v>100</v>
      </c>
      <c r="D79">
        <f t="shared" si="1"/>
        <v>880</v>
      </c>
    </row>
    <row r="80" spans="1:4">
      <c r="A80">
        <v>79</v>
      </c>
      <c r="B80">
        <v>10</v>
      </c>
      <c r="C80">
        <v>100</v>
      </c>
      <c r="D80">
        <f t="shared" si="1"/>
        <v>890</v>
      </c>
    </row>
    <row r="81" spans="1:4">
      <c r="A81">
        <v>80</v>
      </c>
      <c r="B81">
        <v>10</v>
      </c>
      <c r="C81">
        <v>100</v>
      </c>
      <c r="D81">
        <f t="shared" si="1"/>
        <v>900</v>
      </c>
    </row>
    <row r="82" spans="1:4">
      <c r="A82">
        <v>81</v>
      </c>
      <c r="B82">
        <v>10</v>
      </c>
      <c r="C82">
        <v>100</v>
      </c>
      <c r="D82">
        <f t="shared" si="1"/>
        <v>910</v>
      </c>
    </row>
    <row r="83" spans="1:4">
      <c r="A83">
        <v>82</v>
      </c>
      <c r="B83">
        <v>10</v>
      </c>
      <c r="C83">
        <v>100</v>
      </c>
      <c r="D83">
        <f t="shared" si="1"/>
        <v>920</v>
      </c>
    </row>
    <row r="84" spans="1:4">
      <c r="A84">
        <v>83</v>
      </c>
      <c r="B84">
        <v>10</v>
      </c>
      <c r="C84">
        <v>100</v>
      </c>
      <c r="D84">
        <f t="shared" si="1"/>
        <v>930</v>
      </c>
    </row>
    <row r="85" spans="1:4">
      <c r="A85">
        <v>84</v>
      </c>
      <c r="B85">
        <v>10</v>
      </c>
      <c r="C85">
        <v>100</v>
      </c>
      <c r="D85">
        <f t="shared" si="1"/>
        <v>940</v>
      </c>
    </row>
    <row r="86" spans="1:4">
      <c r="A86">
        <v>85</v>
      </c>
      <c r="B86">
        <v>10</v>
      </c>
      <c r="C86">
        <v>100</v>
      </c>
      <c r="D86">
        <f t="shared" si="1"/>
        <v>950</v>
      </c>
    </row>
    <row r="87" spans="1:4">
      <c r="A87">
        <v>86</v>
      </c>
      <c r="B87">
        <v>10</v>
      </c>
      <c r="C87">
        <v>100</v>
      </c>
      <c r="D87">
        <f t="shared" si="1"/>
        <v>960</v>
      </c>
    </row>
    <row r="88" spans="1:4">
      <c r="A88">
        <v>87</v>
      </c>
      <c r="B88">
        <v>10</v>
      </c>
      <c r="C88">
        <v>100</v>
      </c>
      <c r="D88">
        <f t="shared" si="1"/>
        <v>970</v>
      </c>
    </row>
    <row r="89" spans="1:4">
      <c r="A89">
        <v>88</v>
      </c>
      <c r="B89">
        <v>10</v>
      </c>
      <c r="C89">
        <v>100</v>
      </c>
      <c r="D89">
        <f t="shared" si="1"/>
        <v>980</v>
      </c>
    </row>
    <row r="90" spans="1:4">
      <c r="A90">
        <v>89</v>
      </c>
      <c r="B90">
        <v>10</v>
      </c>
      <c r="C90">
        <v>100</v>
      </c>
      <c r="D90">
        <f t="shared" si="1"/>
        <v>990</v>
      </c>
    </row>
    <row r="91" spans="1:4">
      <c r="A91">
        <v>90</v>
      </c>
      <c r="B91">
        <v>10</v>
      </c>
      <c r="C91">
        <v>100</v>
      </c>
      <c r="D91">
        <f t="shared" si="1"/>
        <v>1000</v>
      </c>
    </row>
    <row r="92" spans="1:4">
      <c r="A92">
        <v>91</v>
      </c>
      <c r="B92">
        <v>10</v>
      </c>
      <c r="C92">
        <v>100</v>
      </c>
      <c r="D92">
        <f t="shared" si="1"/>
        <v>1010</v>
      </c>
    </row>
    <row r="93" spans="1:4">
      <c r="A93">
        <v>92</v>
      </c>
      <c r="B93">
        <v>10</v>
      </c>
      <c r="C93">
        <v>100</v>
      </c>
      <c r="D93">
        <f t="shared" si="1"/>
        <v>1020</v>
      </c>
    </row>
    <row r="94" spans="1:4">
      <c r="A94">
        <v>93</v>
      </c>
      <c r="B94">
        <v>10</v>
      </c>
      <c r="C94">
        <v>100</v>
      </c>
      <c r="D94">
        <f t="shared" si="1"/>
        <v>1030</v>
      </c>
    </row>
    <row r="95" spans="1:4">
      <c r="A95">
        <v>94</v>
      </c>
      <c r="B95">
        <v>10</v>
      </c>
      <c r="C95">
        <v>100</v>
      </c>
      <c r="D95">
        <f t="shared" si="1"/>
        <v>1040</v>
      </c>
    </row>
    <row r="96" spans="1:4">
      <c r="A96">
        <v>95</v>
      </c>
      <c r="B96">
        <v>10</v>
      </c>
      <c r="C96">
        <v>100</v>
      </c>
      <c r="D96">
        <f t="shared" si="1"/>
        <v>1050</v>
      </c>
    </row>
    <row r="97" spans="1:4">
      <c r="A97">
        <v>96</v>
      </c>
      <c r="B97">
        <v>10</v>
      </c>
      <c r="C97">
        <v>100</v>
      </c>
      <c r="D97">
        <f t="shared" si="1"/>
        <v>1060</v>
      </c>
    </row>
    <row r="98" spans="1:4">
      <c r="A98">
        <v>97</v>
      </c>
      <c r="B98">
        <v>10</v>
      </c>
      <c r="C98">
        <v>100</v>
      </c>
      <c r="D98">
        <f t="shared" si="1"/>
        <v>1070</v>
      </c>
    </row>
    <row r="99" spans="1:4">
      <c r="A99">
        <v>98</v>
      </c>
      <c r="B99">
        <v>10</v>
      </c>
      <c r="C99">
        <v>100</v>
      </c>
      <c r="D99">
        <f t="shared" si="1"/>
        <v>1080</v>
      </c>
    </row>
    <row r="100" spans="1:4">
      <c r="A100">
        <v>99</v>
      </c>
      <c r="B100">
        <v>10</v>
      </c>
      <c r="C100">
        <v>100</v>
      </c>
      <c r="D100">
        <f t="shared" si="1"/>
        <v>1090</v>
      </c>
    </row>
    <row r="101" spans="1:4">
      <c r="A101">
        <v>100</v>
      </c>
      <c r="B101">
        <v>10</v>
      </c>
      <c r="C101">
        <v>100</v>
      </c>
      <c r="D101">
        <f t="shared" si="1"/>
        <v>1100</v>
      </c>
    </row>
    <row r="102" spans="1:4">
      <c r="A102">
        <v>101</v>
      </c>
      <c r="B102">
        <v>10</v>
      </c>
      <c r="C102">
        <v>100</v>
      </c>
      <c r="D102">
        <f t="shared" si="1"/>
        <v>1110</v>
      </c>
    </row>
    <row r="103" spans="1:4">
      <c r="A103">
        <v>102</v>
      </c>
      <c r="B103">
        <v>10</v>
      </c>
      <c r="C103">
        <v>100</v>
      </c>
      <c r="D103">
        <f t="shared" si="1"/>
        <v>1120</v>
      </c>
    </row>
    <row r="104" spans="1:4">
      <c r="A104">
        <v>103</v>
      </c>
      <c r="B104">
        <v>10</v>
      </c>
      <c r="C104">
        <v>100</v>
      </c>
      <c r="D104">
        <f t="shared" si="1"/>
        <v>1130</v>
      </c>
    </row>
    <row r="105" spans="1:4">
      <c r="A105">
        <v>104</v>
      </c>
      <c r="B105">
        <v>10</v>
      </c>
      <c r="C105">
        <v>100</v>
      </c>
      <c r="D105">
        <f t="shared" si="1"/>
        <v>1140</v>
      </c>
    </row>
    <row r="106" spans="1:4">
      <c r="A106">
        <v>105</v>
      </c>
      <c r="B106">
        <v>10</v>
      </c>
      <c r="C106">
        <v>100</v>
      </c>
      <c r="D106">
        <f t="shared" si="1"/>
        <v>1150</v>
      </c>
    </row>
    <row r="107" spans="1:4">
      <c r="A107">
        <v>106</v>
      </c>
      <c r="B107">
        <v>10</v>
      </c>
      <c r="C107">
        <v>100</v>
      </c>
      <c r="D107">
        <f t="shared" si="1"/>
        <v>1160</v>
      </c>
    </row>
    <row r="108" spans="1:4">
      <c r="A108">
        <v>107</v>
      </c>
      <c r="B108">
        <v>10</v>
      </c>
      <c r="C108">
        <v>100</v>
      </c>
      <c r="D108">
        <f t="shared" si="1"/>
        <v>1170</v>
      </c>
    </row>
    <row r="109" spans="1:4">
      <c r="A109">
        <v>108</v>
      </c>
      <c r="B109">
        <v>10</v>
      </c>
      <c r="C109">
        <v>100</v>
      </c>
      <c r="D109">
        <f t="shared" si="1"/>
        <v>1180</v>
      </c>
    </row>
    <row r="110" spans="1:4">
      <c r="A110">
        <v>109</v>
      </c>
      <c r="B110">
        <v>10</v>
      </c>
      <c r="C110">
        <v>100</v>
      </c>
      <c r="D110">
        <f t="shared" si="1"/>
        <v>1190</v>
      </c>
    </row>
    <row r="111" spans="1:4">
      <c r="A111">
        <v>110</v>
      </c>
      <c r="B111">
        <v>10</v>
      </c>
      <c r="C111">
        <v>100</v>
      </c>
      <c r="D111">
        <f t="shared" si="1"/>
        <v>1200</v>
      </c>
    </row>
    <row r="112" spans="1:4">
      <c r="A112">
        <v>111</v>
      </c>
      <c r="B112">
        <v>10</v>
      </c>
      <c r="C112">
        <v>100</v>
      </c>
      <c r="D112">
        <f t="shared" si="1"/>
        <v>1210</v>
      </c>
    </row>
    <row r="113" spans="1:4">
      <c r="A113">
        <v>112</v>
      </c>
      <c r="B113">
        <v>10</v>
      </c>
      <c r="C113">
        <v>100</v>
      </c>
      <c r="D113">
        <f t="shared" si="1"/>
        <v>1220</v>
      </c>
    </row>
    <row r="114" spans="1:4">
      <c r="A114">
        <v>113</v>
      </c>
      <c r="B114">
        <v>10</v>
      </c>
      <c r="C114">
        <v>100</v>
      </c>
      <c r="D114">
        <f t="shared" si="1"/>
        <v>1230</v>
      </c>
    </row>
    <row r="115" spans="1:4">
      <c r="A115">
        <v>114</v>
      </c>
      <c r="B115">
        <v>10</v>
      </c>
      <c r="C115">
        <v>100</v>
      </c>
      <c r="D115">
        <f t="shared" si="1"/>
        <v>1240</v>
      </c>
    </row>
    <row r="116" spans="1:4">
      <c r="A116">
        <v>115</v>
      </c>
      <c r="B116">
        <v>10</v>
      </c>
      <c r="C116">
        <v>100</v>
      </c>
      <c r="D116">
        <f t="shared" si="1"/>
        <v>1250</v>
      </c>
    </row>
    <row r="117" spans="1:4">
      <c r="A117">
        <v>116</v>
      </c>
      <c r="B117">
        <v>10</v>
      </c>
      <c r="C117">
        <v>100</v>
      </c>
      <c r="D117">
        <f t="shared" si="1"/>
        <v>1260</v>
      </c>
    </row>
    <row r="118" spans="1:4">
      <c r="A118">
        <v>117</v>
      </c>
      <c r="B118">
        <v>10</v>
      </c>
      <c r="C118">
        <v>100</v>
      </c>
      <c r="D118">
        <f t="shared" si="1"/>
        <v>1270</v>
      </c>
    </row>
    <row r="119" spans="1:4">
      <c r="A119">
        <v>118</v>
      </c>
      <c r="B119">
        <v>10</v>
      </c>
      <c r="C119">
        <v>100</v>
      </c>
      <c r="D119">
        <f t="shared" si="1"/>
        <v>1280</v>
      </c>
    </row>
    <row r="120" spans="1:4">
      <c r="A120">
        <v>119</v>
      </c>
      <c r="B120">
        <v>10</v>
      </c>
      <c r="C120">
        <v>100</v>
      </c>
      <c r="D120">
        <f t="shared" si="1"/>
        <v>1290</v>
      </c>
    </row>
    <row r="121" spans="1:4">
      <c r="A121">
        <v>120</v>
      </c>
      <c r="B121">
        <v>10</v>
      </c>
      <c r="C121">
        <v>100</v>
      </c>
      <c r="D121">
        <f t="shared" si="1"/>
        <v>1300</v>
      </c>
    </row>
    <row r="122" spans="1:4">
      <c r="A122">
        <v>121</v>
      </c>
      <c r="B122">
        <v>10</v>
      </c>
      <c r="C122">
        <v>100</v>
      </c>
      <c r="D122">
        <f t="shared" si="1"/>
        <v>1310</v>
      </c>
    </row>
    <row r="123" spans="1:4">
      <c r="A123">
        <v>122</v>
      </c>
      <c r="B123">
        <v>10</v>
      </c>
      <c r="C123">
        <v>100</v>
      </c>
      <c r="D123">
        <f t="shared" si="1"/>
        <v>1320</v>
      </c>
    </row>
    <row r="124" spans="1:4">
      <c r="A124">
        <v>123</v>
      </c>
      <c r="B124">
        <v>10</v>
      </c>
      <c r="C124">
        <v>100</v>
      </c>
      <c r="D124">
        <f t="shared" si="1"/>
        <v>1330</v>
      </c>
    </row>
    <row r="125" spans="1:4">
      <c r="A125">
        <v>124</v>
      </c>
      <c r="B125">
        <v>10</v>
      </c>
      <c r="C125">
        <v>100</v>
      </c>
      <c r="D125">
        <f t="shared" si="1"/>
        <v>1340</v>
      </c>
    </row>
    <row r="126" spans="1:4">
      <c r="A126">
        <v>125</v>
      </c>
      <c r="B126">
        <v>10</v>
      </c>
      <c r="C126">
        <v>100</v>
      </c>
      <c r="D126">
        <f t="shared" si="1"/>
        <v>1350</v>
      </c>
    </row>
    <row r="127" spans="1:4">
      <c r="A127">
        <v>126</v>
      </c>
      <c r="B127">
        <v>10</v>
      </c>
      <c r="C127">
        <v>100</v>
      </c>
      <c r="D127">
        <f t="shared" si="1"/>
        <v>1360</v>
      </c>
    </row>
    <row r="128" spans="1:4">
      <c r="A128">
        <v>127</v>
      </c>
      <c r="B128">
        <v>10</v>
      </c>
      <c r="C128">
        <v>100</v>
      </c>
      <c r="D128">
        <f t="shared" si="1"/>
        <v>1370</v>
      </c>
    </row>
    <row r="129" spans="1:4">
      <c r="A129">
        <v>128</v>
      </c>
      <c r="B129">
        <v>10</v>
      </c>
      <c r="C129">
        <v>100</v>
      </c>
      <c r="D129">
        <f t="shared" si="1"/>
        <v>1380</v>
      </c>
    </row>
    <row r="130" spans="1:4">
      <c r="A130">
        <v>129</v>
      </c>
      <c r="B130">
        <v>10</v>
      </c>
      <c r="C130">
        <v>100</v>
      </c>
      <c r="D130">
        <f t="shared" si="1"/>
        <v>1390</v>
      </c>
    </row>
    <row r="131" spans="1:4">
      <c r="A131">
        <v>130</v>
      </c>
      <c r="B131">
        <v>10</v>
      </c>
      <c r="C131">
        <v>100</v>
      </c>
      <c r="D131">
        <f t="shared" ref="D131:D141" si="2">A131*B131+C131</f>
        <v>1400</v>
      </c>
    </row>
    <row r="132" spans="1:4">
      <c r="A132">
        <v>131</v>
      </c>
      <c r="B132">
        <v>10</v>
      </c>
      <c r="C132">
        <v>100</v>
      </c>
      <c r="D132">
        <f t="shared" si="2"/>
        <v>1410</v>
      </c>
    </row>
    <row r="133" spans="1:4">
      <c r="A133">
        <v>132</v>
      </c>
      <c r="B133">
        <v>10</v>
      </c>
      <c r="C133">
        <v>100</v>
      </c>
      <c r="D133">
        <f t="shared" si="2"/>
        <v>1420</v>
      </c>
    </row>
    <row r="134" spans="1:4">
      <c r="A134">
        <v>133</v>
      </c>
      <c r="B134">
        <v>10</v>
      </c>
      <c r="C134">
        <v>100</v>
      </c>
      <c r="D134">
        <f t="shared" si="2"/>
        <v>1430</v>
      </c>
    </row>
    <row r="135" spans="1:4">
      <c r="A135">
        <v>134</v>
      </c>
      <c r="B135">
        <v>10</v>
      </c>
      <c r="C135">
        <v>100</v>
      </c>
      <c r="D135">
        <f t="shared" si="2"/>
        <v>1440</v>
      </c>
    </row>
    <row r="136" spans="1:4">
      <c r="A136">
        <v>135</v>
      </c>
      <c r="B136">
        <v>10</v>
      </c>
      <c r="C136">
        <v>100</v>
      </c>
      <c r="D136">
        <f t="shared" si="2"/>
        <v>1450</v>
      </c>
    </row>
    <row r="137" spans="1:4">
      <c r="A137">
        <v>136</v>
      </c>
      <c r="B137">
        <v>10</v>
      </c>
      <c r="C137">
        <v>100</v>
      </c>
      <c r="D137">
        <f t="shared" si="2"/>
        <v>1460</v>
      </c>
    </row>
    <row r="138" spans="1:4">
      <c r="A138">
        <v>137</v>
      </c>
      <c r="B138">
        <v>10</v>
      </c>
      <c r="C138">
        <v>100</v>
      </c>
      <c r="D138">
        <f t="shared" si="2"/>
        <v>1470</v>
      </c>
    </row>
    <row r="139" spans="1:4">
      <c r="A139">
        <v>138</v>
      </c>
      <c r="B139">
        <v>10</v>
      </c>
      <c r="C139">
        <v>100</v>
      </c>
      <c r="D139">
        <f t="shared" si="2"/>
        <v>1480</v>
      </c>
    </row>
    <row r="140" spans="1:4">
      <c r="A140">
        <v>139</v>
      </c>
      <c r="B140">
        <v>10</v>
      </c>
      <c r="C140">
        <v>100</v>
      </c>
      <c r="D140">
        <f t="shared" si="2"/>
        <v>1490</v>
      </c>
    </row>
    <row r="141" spans="1:4">
      <c r="A141">
        <v>140</v>
      </c>
      <c r="B141">
        <v>10</v>
      </c>
      <c r="C141">
        <v>100</v>
      </c>
      <c r="D141">
        <f t="shared" si="2"/>
        <v>1500</v>
      </c>
    </row>
    <row r="142" spans="1:4">
      <c r="A142" t="s">
        <v>715</v>
      </c>
      <c r="B142" t="s">
        <v>716</v>
      </c>
      <c r="C142" t="s">
        <v>717</v>
      </c>
    </row>
    <row r="143" spans="1:4">
      <c r="A143">
        <v>5616</v>
      </c>
      <c r="B143">
        <v>3679</v>
      </c>
      <c r="C143">
        <f>A143-B143</f>
        <v>1937</v>
      </c>
    </row>
    <row r="147" spans="1:3">
      <c r="A147" t="s">
        <v>741</v>
      </c>
      <c r="B147" t="s">
        <v>760</v>
      </c>
      <c r="C147" t="s">
        <v>761</v>
      </c>
    </row>
    <row r="148" spans="1:3">
      <c r="A148">
        <v>1030</v>
      </c>
      <c r="B148">
        <v>80</v>
      </c>
      <c r="C148">
        <f>A148/B148</f>
        <v>12.875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BDE4-C2A0-4824-A738-190E86191506}">
  <dimension ref="A1:G54"/>
  <sheetViews>
    <sheetView topLeftCell="A5" zoomScaleNormal="100" workbookViewId="0">
      <selection activeCell="B55" sqref="B55"/>
    </sheetView>
  </sheetViews>
  <sheetFormatPr defaultRowHeight="13.5"/>
  <cols>
    <col min="2" max="2" width="10.5" bestFit="1" customWidth="1"/>
    <col min="3" max="3" width="11.625" bestFit="1" customWidth="1"/>
    <col min="4" max="4" width="11.5" bestFit="1" customWidth="1"/>
    <col min="5" max="5" width="10.5" bestFit="1" customWidth="1"/>
    <col min="6" max="6" width="9.125" bestFit="1" customWidth="1"/>
  </cols>
  <sheetData>
    <row r="1" spans="1:7" ht="46.5">
      <c r="A1" s="165" t="s">
        <v>546</v>
      </c>
      <c r="B1" s="165"/>
      <c r="C1" s="165"/>
      <c r="D1" s="165"/>
      <c r="E1" s="165"/>
      <c r="F1" s="165"/>
      <c r="G1" s="165"/>
    </row>
    <row r="2" spans="1:7">
      <c r="A2" s="20" t="s">
        <v>64</v>
      </c>
      <c r="B2" s="11" t="s">
        <v>1</v>
      </c>
      <c r="C2" s="11" t="s">
        <v>193</v>
      </c>
      <c r="D2" s="11" t="s">
        <v>2</v>
      </c>
      <c r="E2" s="11" t="s">
        <v>293</v>
      </c>
      <c r="F2" s="11" t="s">
        <v>65</v>
      </c>
      <c r="G2" s="11" t="s">
        <v>66</v>
      </c>
    </row>
    <row r="3" spans="1:7">
      <c r="A3" s="43" t="s">
        <v>294</v>
      </c>
      <c r="B3" s="16">
        <v>121</v>
      </c>
      <c r="C3" s="16">
        <v>140</v>
      </c>
      <c r="D3" s="22">
        <v>66614848</v>
      </c>
      <c r="E3" s="22">
        <v>6949807</v>
      </c>
      <c r="F3" s="22">
        <v>3049</v>
      </c>
      <c r="G3" s="22">
        <v>2489</v>
      </c>
    </row>
    <row r="4" spans="1:7">
      <c r="A4" s="43" t="s">
        <v>632</v>
      </c>
      <c r="B4" s="16">
        <v>100</v>
      </c>
      <c r="C4" s="16">
        <v>160</v>
      </c>
      <c r="D4" s="22">
        <v>182345472</v>
      </c>
      <c r="E4" s="22">
        <v>30650359</v>
      </c>
      <c r="F4" s="22">
        <v>8470</v>
      </c>
      <c r="G4" s="22">
        <v>7830</v>
      </c>
    </row>
    <row r="5" spans="1:7">
      <c r="A5" s="43" t="s">
        <v>295</v>
      </c>
      <c r="B5" s="16">
        <v>10</v>
      </c>
      <c r="C5" s="16">
        <v>160</v>
      </c>
      <c r="D5" s="22">
        <v>1977440215</v>
      </c>
      <c r="E5" s="22">
        <v>33480583</v>
      </c>
      <c r="F5" s="22">
        <v>13465</v>
      </c>
      <c r="G5" s="22">
        <v>12825</v>
      </c>
    </row>
    <row r="6" spans="1:7">
      <c r="A6" s="43" t="s">
        <v>296</v>
      </c>
      <c r="B6" s="16">
        <v>100</v>
      </c>
      <c r="C6" s="16">
        <v>160</v>
      </c>
      <c r="D6" s="22">
        <v>146029866</v>
      </c>
      <c r="E6" s="22">
        <v>23485443</v>
      </c>
      <c r="F6" s="22">
        <v>8470</v>
      </c>
      <c r="G6" s="22">
        <v>7830</v>
      </c>
    </row>
    <row r="7" spans="1:7">
      <c r="A7" s="43" t="s">
        <v>297</v>
      </c>
      <c r="B7" s="16">
        <v>100</v>
      </c>
      <c r="C7" s="16">
        <v>160</v>
      </c>
      <c r="D7" s="22">
        <v>182345472</v>
      </c>
      <c r="E7" s="22">
        <v>30650359</v>
      </c>
      <c r="F7" s="22">
        <v>8470</v>
      </c>
      <c r="G7" s="22">
        <v>7830</v>
      </c>
    </row>
    <row r="8" spans="1:7">
      <c r="A8" s="43" t="s">
        <v>633</v>
      </c>
      <c r="B8" s="16">
        <v>100</v>
      </c>
      <c r="C8" s="16">
        <v>160</v>
      </c>
      <c r="D8" s="22">
        <v>182345472</v>
      </c>
      <c r="E8" s="22">
        <v>30650359</v>
      </c>
      <c r="F8" s="22">
        <v>8470</v>
      </c>
      <c r="G8" s="22">
        <v>7830</v>
      </c>
    </row>
    <row r="9" spans="1:7">
      <c r="A9" s="43" t="s">
        <v>298</v>
      </c>
      <c r="B9" s="16">
        <v>127</v>
      </c>
      <c r="C9" s="16">
        <v>160</v>
      </c>
      <c r="D9" s="22">
        <v>150803164</v>
      </c>
      <c r="E9" s="22">
        <v>24736187</v>
      </c>
      <c r="F9" s="22">
        <v>5392</v>
      </c>
      <c r="G9" s="22">
        <v>4752</v>
      </c>
    </row>
    <row r="10" spans="1:7">
      <c r="A10" s="43" t="s">
        <v>299</v>
      </c>
      <c r="B10" s="16">
        <v>31</v>
      </c>
      <c r="C10" s="16">
        <v>120</v>
      </c>
      <c r="D10" s="22">
        <v>87153087</v>
      </c>
      <c r="E10" s="22">
        <v>13072922</v>
      </c>
      <c r="F10" s="22">
        <v>7244</v>
      </c>
      <c r="G10" s="22">
        <v>6764</v>
      </c>
    </row>
    <row r="11" spans="1:7">
      <c r="A11" s="43" t="s">
        <v>300</v>
      </c>
      <c r="B11" s="16">
        <v>74</v>
      </c>
      <c r="C11" s="16">
        <v>160</v>
      </c>
      <c r="D11" s="22">
        <v>193717640</v>
      </c>
      <c r="E11" s="22">
        <v>32782629</v>
      </c>
      <c r="F11" s="22">
        <v>10745</v>
      </c>
      <c r="G11" s="22">
        <v>10105</v>
      </c>
    </row>
    <row r="12" spans="1:7" s="97" customFormat="1">
      <c r="A12" s="94" t="s">
        <v>301</v>
      </c>
      <c r="B12" s="95">
        <v>140</v>
      </c>
      <c r="C12" s="95">
        <v>140</v>
      </c>
      <c r="D12" s="96">
        <v>0</v>
      </c>
      <c r="E12" s="96">
        <v>0</v>
      </c>
      <c r="F12" s="96">
        <v>0</v>
      </c>
      <c r="G12" s="96">
        <v>0</v>
      </c>
    </row>
    <row r="13" spans="1:7">
      <c r="A13" s="43" t="s">
        <v>302</v>
      </c>
      <c r="B13" s="16">
        <v>18</v>
      </c>
      <c r="C13" s="16">
        <v>160</v>
      </c>
      <c r="D13" s="22">
        <v>197432001</v>
      </c>
      <c r="E13" s="22">
        <v>33479047</v>
      </c>
      <c r="F13" s="22">
        <v>13349</v>
      </c>
      <c r="G13" s="22">
        <v>12709</v>
      </c>
    </row>
    <row r="14" spans="1:7">
      <c r="A14" s="43" t="s">
        <v>303</v>
      </c>
      <c r="B14" s="16">
        <v>10</v>
      </c>
      <c r="C14" s="16">
        <v>160</v>
      </c>
      <c r="D14" s="22">
        <v>197440215</v>
      </c>
      <c r="E14" s="22">
        <v>33480583</v>
      </c>
      <c r="F14" s="22">
        <v>13465</v>
      </c>
      <c r="G14" s="22">
        <v>12825</v>
      </c>
    </row>
    <row r="15" spans="1:7">
      <c r="A15" s="43" t="s">
        <v>304</v>
      </c>
      <c r="B15" s="16">
        <v>81</v>
      </c>
      <c r="C15" s="16">
        <v>160</v>
      </c>
      <c r="D15" s="22">
        <v>191789015</v>
      </c>
      <c r="E15" s="22">
        <v>32421015</v>
      </c>
      <c r="F15" s="22">
        <v>10199</v>
      </c>
      <c r="G15" s="22">
        <v>9559</v>
      </c>
    </row>
    <row r="16" spans="1:7">
      <c r="A16" s="43" t="s">
        <v>634</v>
      </c>
      <c r="B16" s="16">
        <v>85</v>
      </c>
      <c r="C16" s="16">
        <v>160</v>
      </c>
      <c r="D16" s="22">
        <v>192104923</v>
      </c>
      <c r="E16" s="22">
        <v>32480247</v>
      </c>
      <c r="F16" s="22">
        <v>10280</v>
      </c>
      <c r="G16" s="22">
        <v>9640</v>
      </c>
    </row>
    <row r="17" spans="1:7" s="97" customFormat="1">
      <c r="A17" s="94" t="s">
        <v>67</v>
      </c>
      <c r="B17" s="95">
        <v>160</v>
      </c>
      <c r="C17" s="95">
        <v>160</v>
      </c>
      <c r="D17" s="96">
        <v>0</v>
      </c>
      <c r="E17" s="96">
        <v>0</v>
      </c>
      <c r="F17" s="96">
        <v>0</v>
      </c>
      <c r="G17" s="96">
        <v>0</v>
      </c>
    </row>
    <row r="18" spans="1:7">
      <c r="A18" s="43" t="s">
        <v>305</v>
      </c>
      <c r="B18" s="16">
        <v>100</v>
      </c>
      <c r="C18" s="16">
        <v>160</v>
      </c>
      <c r="D18" s="22">
        <v>146029866</v>
      </c>
      <c r="E18" s="22">
        <v>23485443</v>
      </c>
      <c r="F18" s="22">
        <v>8470</v>
      </c>
      <c r="G18" s="22">
        <v>7830</v>
      </c>
    </row>
    <row r="19" spans="1:7">
      <c r="A19" s="43" t="s">
        <v>635</v>
      </c>
      <c r="B19" s="16">
        <v>0</v>
      </c>
      <c r="C19" s="16">
        <v>40</v>
      </c>
      <c r="D19" s="22">
        <v>666800000</v>
      </c>
      <c r="E19" s="22">
        <v>166700000</v>
      </c>
      <c r="F19" s="22">
        <v>980</v>
      </c>
      <c r="G19" s="22">
        <v>820</v>
      </c>
    </row>
    <row r="20" spans="1:7">
      <c r="A20" s="43" t="s">
        <v>636</v>
      </c>
      <c r="B20" s="16">
        <v>1</v>
      </c>
      <c r="C20" s="16">
        <v>40</v>
      </c>
      <c r="D20" s="22">
        <v>665080000</v>
      </c>
      <c r="E20" s="22">
        <v>166270000</v>
      </c>
      <c r="F20" s="22">
        <v>979</v>
      </c>
      <c r="G20" s="22">
        <v>819</v>
      </c>
    </row>
    <row r="21" spans="1:7">
      <c r="A21" s="39" t="s">
        <v>306</v>
      </c>
      <c r="B21" s="9"/>
      <c r="C21" s="9">
        <f>SUM(C3:C20)</f>
        <v>2560</v>
      </c>
      <c r="D21" s="40">
        <f>SUM(D3:D20)</f>
        <v>5425471256</v>
      </c>
      <c r="E21" s="41">
        <f t="shared" ref="E21:G21" si="0">SUM(E3:E20)</f>
        <v>714774983</v>
      </c>
      <c r="F21" s="42">
        <f t="shared" si="0"/>
        <v>131497</v>
      </c>
      <c r="G21" s="9">
        <f t="shared" si="0"/>
        <v>122457</v>
      </c>
    </row>
    <row r="22" spans="1:7">
      <c r="C22">
        <f>C21/365</f>
        <v>7.0136986301369859</v>
      </c>
      <c r="D22" t="s">
        <v>637</v>
      </c>
      <c r="E22" t="s">
        <v>638</v>
      </c>
      <c r="F22" t="s">
        <v>639</v>
      </c>
    </row>
    <row r="23" spans="1:7">
      <c r="A23" s="138" t="s">
        <v>651</v>
      </c>
      <c r="B23" s="138"/>
      <c r="C23" s="138"/>
      <c r="D23" s="138"/>
      <c r="E23" s="138"/>
      <c r="F23" s="138"/>
      <c r="G23" s="138"/>
    </row>
    <row r="24" spans="1:7" ht="31.5">
      <c r="A24" s="166" t="s">
        <v>203</v>
      </c>
      <c r="B24" s="166"/>
      <c r="C24" s="166"/>
      <c r="D24" s="166"/>
      <c r="E24" s="166"/>
      <c r="F24" s="166"/>
    </row>
    <row r="25" spans="1:7">
      <c r="A25" s="11" t="s">
        <v>33</v>
      </c>
      <c r="B25" s="12">
        <v>25000</v>
      </c>
      <c r="C25" s="12" t="s">
        <v>31</v>
      </c>
      <c r="D25" s="13" t="s">
        <v>29</v>
      </c>
      <c r="E25" s="89">
        <f>E21/B25</f>
        <v>28590.999319999999</v>
      </c>
      <c r="F25" s="13" t="s">
        <v>30</v>
      </c>
    </row>
    <row r="26" spans="1:7">
      <c r="A26" s="12" t="s">
        <v>32</v>
      </c>
      <c r="B26" s="12">
        <v>20</v>
      </c>
      <c r="C26" s="12" t="s">
        <v>30</v>
      </c>
      <c r="D26" s="13" t="s">
        <v>29</v>
      </c>
      <c r="E26" s="89">
        <f>E25/B26</f>
        <v>1429.549966</v>
      </c>
      <c r="F26" s="13" t="s">
        <v>34</v>
      </c>
    </row>
    <row r="27" spans="1:7">
      <c r="A27" s="12" t="s">
        <v>35</v>
      </c>
      <c r="B27" s="12">
        <v>30</v>
      </c>
      <c r="C27" s="12" t="s">
        <v>34</v>
      </c>
      <c r="D27" s="13" t="s">
        <v>29</v>
      </c>
      <c r="E27" s="89">
        <f>E26/B27</f>
        <v>47.651665533333336</v>
      </c>
      <c r="F27" s="13" t="s">
        <v>36</v>
      </c>
    </row>
    <row r="28" spans="1:7">
      <c r="A28" s="12" t="s">
        <v>37</v>
      </c>
      <c r="B28" s="12">
        <v>12</v>
      </c>
      <c r="C28" s="12" t="s">
        <v>36</v>
      </c>
      <c r="D28" s="13" t="s">
        <v>29</v>
      </c>
      <c r="E28" s="89">
        <f>E27/B28</f>
        <v>3.9709721277777779</v>
      </c>
      <c r="F28" s="13" t="s">
        <v>38</v>
      </c>
    </row>
    <row r="30" spans="1:7" ht="33.75">
      <c r="A30" s="160" t="s">
        <v>497</v>
      </c>
      <c r="B30" s="160"/>
      <c r="C30" s="160"/>
      <c r="D30" s="160"/>
      <c r="E30" s="160"/>
      <c r="F30" s="160"/>
    </row>
    <row r="31" spans="1:7">
      <c r="A31" s="4" t="s">
        <v>490</v>
      </c>
      <c r="B31" s="4">
        <v>186875</v>
      </c>
      <c r="C31" s="4" t="s">
        <v>68</v>
      </c>
      <c r="D31" s="4" t="s">
        <v>41</v>
      </c>
      <c r="E31" s="85">
        <f>D21/B31</f>
        <v>29032.622105685619</v>
      </c>
      <c r="F31" s="4" t="s">
        <v>39</v>
      </c>
    </row>
    <row r="32" spans="1:7">
      <c r="A32" s="4" t="s">
        <v>48</v>
      </c>
      <c r="B32" s="4">
        <v>20</v>
      </c>
      <c r="C32" s="4" t="s">
        <v>39</v>
      </c>
      <c r="D32" s="4" t="s">
        <v>41</v>
      </c>
      <c r="E32" s="85">
        <f>E31/B32</f>
        <v>1451.6311052842809</v>
      </c>
      <c r="F32" s="4" t="s">
        <v>34</v>
      </c>
    </row>
    <row r="33" spans="1:6">
      <c r="A33" s="4" t="s">
        <v>49</v>
      </c>
      <c r="B33" s="4">
        <v>30</v>
      </c>
      <c r="C33" s="4" t="s">
        <v>34</v>
      </c>
      <c r="D33" s="4" t="s">
        <v>41</v>
      </c>
      <c r="E33" s="85">
        <f>E32/B33</f>
        <v>48.387703509476033</v>
      </c>
      <c r="F33" s="4" t="s">
        <v>36</v>
      </c>
    </row>
    <row r="34" spans="1:6">
      <c r="A34" s="4" t="s">
        <v>50</v>
      </c>
      <c r="B34" s="4">
        <v>12</v>
      </c>
      <c r="C34" s="4" t="s">
        <v>36</v>
      </c>
      <c r="D34" s="4" t="s">
        <v>41</v>
      </c>
      <c r="E34" s="85">
        <f>E33/B34</f>
        <v>4.0323086257896694</v>
      </c>
      <c r="F34" s="4" t="s">
        <v>38</v>
      </c>
    </row>
    <row r="36" spans="1:6" ht="33.75">
      <c r="A36" s="161" t="s">
        <v>498</v>
      </c>
      <c r="B36" s="161"/>
      <c r="C36" s="161"/>
      <c r="D36" s="161"/>
      <c r="E36" s="161"/>
      <c r="F36" s="161"/>
    </row>
    <row r="37" spans="1:6">
      <c r="A37" s="4" t="s">
        <v>46</v>
      </c>
      <c r="B37" s="4">
        <v>150000</v>
      </c>
      <c r="C37" s="4" t="s">
        <v>31</v>
      </c>
      <c r="D37" s="4" t="s">
        <v>41</v>
      </c>
      <c r="E37" s="64">
        <f>E21/B37</f>
        <v>4765.1665533333335</v>
      </c>
      <c r="F37" s="4" t="s">
        <v>39</v>
      </c>
    </row>
    <row r="38" spans="1:6">
      <c r="A38" s="4" t="s">
        <v>48</v>
      </c>
      <c r="B38" s="4">
        <v>20</v>
      </c>
      <c r="C38" s="4" t="s">
        <v>39</v>
      </c>
      <c r="D38" s="4" t="s">
        <v>41</v>
      </c>
      <c r="E38" s="64">
        <f>E37/B38</f>
        <v>238.25832766666667</v>
      </c>
      <c r="F38" s="4" t="s">
        <v>34</v>
      </c>
    </row>
    <row r="39" spans="1:6">
      <c r="A39" s="4" t="s">
        <v>49</v>
      </c>
      <c r="B39" s="4">
        <v>30</v>
      </c>
      <c r="C39" s="4" t="s">
        <v>34</v>
      </c>
      <c r="D39" s="4" t="s">
        <v>41</v>
      </c>
      <c r="E39" s="64">
        <f>E38/B39</f>
        <v>7.9419442555555557</v>
      </c>
      <c r="F39" s="4" t="s">
        <v>36</v>
      </c>
    </row>
    <row r="41" spans="1:6" ht="33.75">
      <c r="A41" s="161" t="s">
        <v>557</v>
      </c>
      <c r="B41" s="161"/>
      <c r="C41" s="161"/>
      <c r="D41" s="161"/>
      <c r="E41" s="161"/>
      <c r="F41" s="161"/>
    </row>
    <row r="42" spans="1:6">
      <c r="A42" s="4" t="s">
        <v>561</v>
      </c>
      <c r="B42" s="4">
        <v>48</v>
      </c>
      <c r="C42" s="4" t="s">
        <v>81</v>
      </c>
      <c r="D42" s="4" t="s">
        <v>41</v>
      </c>
      <c r="E42" s="64">
        <f>F21/B42</f>
        <v>2739.5208333333335</v>
      </c>
      <c r="F42" s="4" t="s">
        <v>39</v>
      </c>
    </row>
    <row r="43" spans="1:6">
      <c r="A43" s="4" t="s">
        <v>48</v>
      </c>
      <c r="B43" s="4">
        <v>20</v>
      </c>
      <c r="C43" s="4" t="s">
        <v>39</v>
      </c>
      <c r="D43" s="4" t="s">
        <v>41</v>
      </c>
      <c r="E43" s="64">
        <f>E42/B43</f>
        <v>136.97604166666667</v>
      </c>
      <c r="F43" s="4" t="s">
        <v>34</v>
      </c>
    </row>
    <row r="44" spans="1:6">
      <c r="A44" s="4" t="s">
        <v>49</v>
      </c>
      <c r="B44" s="4">
        <v>30</v>
      </c>
      <c r="C44" s="4" t="s">
        <v>34</v>
      </c>
      <c r="D44" s="4" t="s">
        <v>41</v>
      </c>
      <c r="E44" s="64">
        <f>E43/B44</f>
        <v>4.5658680555555557</v>
      </c>
      <c r="F44" s="4" t="s">
        <v>36</v>
      </c>
    </row>
    <row r="45" spans="1:6">
      <c r="A45" s="4" t="s">
        <v>50</v>
      </c>
      <c r="B45" s="4">
        <v>12</v>
      </c>
      <c r="C45" s="4" t="s">
        <v>36</v>
      </c>
      <c r="D45" s="4" t="s">
        <v>41</v>
      </c>
      <c r="E45" s="85">
        <f>E44/B45</f>
        <v>0.38048900462962965</v>
      </c>
      <c r="F45" s="4" t="s">
        <v>38</v>
      </c>
    </row>
    <row r="46" spans="1:6">
      <c r="A46" s="24" t="s">
        <v>125</v>
      </c>
      <c r="B46" s="71">
        <f>E33</f>
        <v>48.387703509476033</v>
      </c>
      <c r="C46" s="9" t="s">
        <v>36</v>
      </c>
    </row>
    <row r="47" spans="1:6">
      <c r="A47" s="9" t="s">
        <v>127</v>
      </c>
      <c r="B47" s="71">
        <f>E44</f>
        <v>4.5658680555555557</v>
      </c>
      <c r="C47" s="9" t="s">
        <v>36</v>
      </c>
    </row>
    <row r="48" spans="1:6">
      <c r="A48" s="9" t="s">
        <v>126</v>
      </c>
      <c r="B48" s="71">
        <f>E39</f>
        <v>7.9419442555555557</v>
      </c>
      <c r="C48" s="9" t="s">
        <v>36</v>
      </c>
    </row>
    <row r="49" spans="1:3">
      <c r="A49" s="9" t="s">
        <v>277</v>
      </c>
      <c r="B49" s="71">
        <f>SUM(B46:B48)</f>
        <v>60.895515820587143</v>
      </c>
      <c r="C49" s="9" t="s">
        <v>36</v>
      </c>
    </row>
    <row r="50" spans="1:3">
      <c r="A50" s="9" t="s">
        <v>558</v>
      </c>
      <c r="B50" s="71">
        <v>12</v>
      </c>
      <c r="C50" s="9" t="s">
        <v>36</v>
      </c>
    </row>
    <row r="51" spans="1:3">
      <c r="A51" s="9" t="s">
        <v>545</v>
      </c>
      <c r="B51" s="71">
        <f>B49/12</f>
        <v>5.0746263183822622</v>
      </c>
      <c r="C51" s="9" t="s">
        <v>38</v>
      </c>
    </row>
    <row r="53" spans="1:3">
      <c r="A53" s="87" t="s">
        <v>745</v>
      </c>
      <c r="B53">
        <v>5</v>
      </c>
      <c r="C53" s="87" t="s">
        <v>746</v>
      </c>
    </row>
    <row r="54" spans="1:3">
      <c r="A54" s="87" t="s">
        <v>747</v>
      </c>
      <c r="C54" s="87" t="s">
        <v>748</v>
      </c>
    </row>
  </sheetData>
  <mergeCells count="6">
    <mergeCell ref="A1:G1"/>
    <mergeCell ref="A24:F24"/>
    <mergeCell ref="A30:F30"/>
    <mergeCell ref="A36:F36"/>
    <mergeCell ref="A41:F41"/>
    <mergeCell ref="A23:G23"/>
  </mergeCells>
  <phoneticPr fontId="1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zoomScaleNormal="100" workbookViewId="0">
      <selection activeCell="E18" sqref="E18"/>
    </sheetView>
  </sheetViews>
  <sheetFormatPr defaultRowHeight="13.5"/>
  <cols>
    <col min="1" max="1" width="9.75" bestFit="1" customWidth="1"/>
    <col min="2" max="2" width="12" bestFit="1" customWidth="1"/>
    <col min="3" max="3" width="10.75" bestFit="1" customWidth="1"/>
    <col min="4" max="5" width="9.875" bestFit="1" customWidth="1"/>
    <col min="6" max="6" width="12" bestFit="1" customWidth="1"/>
  </cols>
  <sheetData>
    <row r="1" spans="1:6" ht="36.75">
      <c r="A1" s="169" t="s">
        <v>202</v>
      </c>
      <c r="B1" s="169"/>
      <c r="C1" s="169"/>
      <c r="D1" s="169"/>
      <c r="E1" s="169"/>
      <c r="F1" s="169"/>
    </row>
    <row r="2" spans="1:6">
      <c r="A2" s="10" t="s">
        <v>22</v>
      </c>
      <c r="B2" s="10" t="s">
        <v>23</v>
      </c>
      <c r="C2" s="10" t="s">
        <v>24</v>
      </c>
      <c r="D2" s="10" t="s">
        <v>25</v>
      </c>
      <c r="E2" s="10" t="s">
        <v>26</v>
      </c>
      <c r="F2" s="10" t="s">
        <v>27</v>
      </c>
    </row>
    <row r="3" spans="1:6">
      <c r="A3" s="10" t="s">
        <v>17</v>
      </c>
      <c r="B3" s="10">
        <v>13</v>
      </c>
      <c r="C3" s="10">
        <v>20</v>
      </c>
      <c r="D3" s="10">
        <v>24850</v>
      </c>
      <c r="E3" s="10">
        <v>12425</v>
      </c>
      <c r="F3" s="10">
        <v>74550000</v>
      </c>
    </row>
    <row r="4" spans="1:6">
      <c r="A4" s="10" t="s">
        <v>18</v>
      </c>
      <c r="B4" s="10">
        <v>8</v>
      </c>
      <c r="C4" s="10">
        <v>20</v>
      </c>
      <c r="D4" s="10">
        <v>33200</v>
      </c>
      <c r="E4" s="10">
        <v>16600</v>
      </c>
      <c r="F4" s="10">
        <v>66400000</v>
      </c>
    </row>
    <row r="5" spans="1:6">
      <c r="A5" s="10" t="s">
        <v>19</v>
      </c>
      <c r="B5" s="10">
        <v>4</v>
      </c>
      <c r="C5" s="10">
        <v>20</v>
      </c>
      <c r="D5" s="10">
        <v>36160</v>
      </c>
      <c r="E5" s="10">
        <v>18080</v>
      </c>
      <c r="F5" s="10">
        <v>108480000</v>
      </c>
    </row>
    <row r="6" spans="1:6">
      <c r="A6" s="10" t="s">
        <v>20</v>
      </c>
      <c r="B6" s="10">
        <v>4</v>
      </c>
      <c r="C6" s="10">
        <v>20</v>
      </c>
      <c r="D6" s="10">
        <v>36160</v>
      </c>
      <c r="E6" s="10">
        <v>18080</v>
      </c>
      <c r="F6" s="10">
        <v>72320000</v>
      </c>
    </row>
    <row r="7" spans="1:6">
      <c r="A7" s="10" t="s">
        <v>21</v>
      </c>
      <c r="B7" s="10">
        <v>16</v>
      </c>
      <c r="C7" s="10">
        <v>20</v>
      </c>
      <c r="D7" s="10">
        <v>16400</v>
      </c>
      <c r="E7" s="10">
        <v>8200</v>
      </c>
      <c r="F7" s="10">
        <v>49200000</v>
      </c>
    </row>
    <row r="8" spans="1:6">
      <c r="A8" s="137" t="s">
        <v>28</v>
      </c>
      <c r="B8" s="170"/>
      <c r="C8" s="170"/>
      <c r="D8" s="170"/>
      <c r="E8" s="170"/>
      <c r="F8" s="3">
        <f>SUM(F3:F7)</f>
        <v>370950000</v>
      </c>
    </row>
    <row r="9" spans="1:6">
      <c r="A9" s="167" t="s">
        <v>732</v>
      </c>
      <c r="B9" s="168"/>
      <c r="C9" s="168"/>
      <c r="D9" s="168"/>
      <c r="E9" s="172"/>
      <c r="F9" s="3" t="s">
        <v>650</v>
      </c>
    </row>
    <row r="10" spans="1:6" ht="31.5">
      <c r="A10" s="166" t="s">
        <v>203</v>
      </c>
      <c r="B10" s="166"/>
      <c r="C10" s="166"/>
      <c r="D10" s="166"/>
      <c r="E10" s="166"/>
      <c r="F10" s="166"/>
    </row>
    <row r="11" spans="1:6">
      <c r="A11" s="11" t="s">
        <v>33</v>
      </c>
      <c r="B11" s="12">
        <v>25000</v>
      </c>
      <c r="C11" s="12" t="s">
        <v>31</v>
      </c>
      <c r="D11" s="13" t="s">
        <v>29</v>
      </c>
      <c r="E11" s="13">
        <f>F8/B11</f>
        <v>14838</v>
      </c>
      <c r="F11" s="13" t="s">
        <v>30</v>
      </c>
    </row>
    <row r="12" spans="1:6">
      <c r="A12" s="12" t="s">
        <v>32</v>
      </c>
      <c r="B12" s="12">
        <v>20</v>
      </c>
      <c r="C12" s="12" t="s">
        <v>30</v>
      </c>
      <c r="D12" s="13" t="s">
        <v>29</v>
      </c>
      <c r="E12" s="13">
        <f>E11/B12</f>
        <v>741.9</v>
      </c>
      <c r="F12" s="13" t="s">
        <v>34</v>
      </c>
    </row>
    <row r="13" spans="1:6">
      <c r="A13" s="12" t="s">
        <v>35</v>
      </c>
      <c r="B13" s="12">
        <v>30</v>
      </c>
      <c r="C13" s="12" t="s">
        <v>34</v>
      </c>
      <c r="D13" s="13" t="s">
        <v>29</v>
      </c>
      <c r="E13" s="14">
        <f>E12/B13</f>
        <v>24.73</v>
      </c>
      <c r="F13" s="13" t="s">
        <v>36</v>
      </c>
    </row>
    <row r="14" spans="1:6">
      <c r="A14" s="12" t="s">
        <v>37</v>
      </c>
      <c r="B14" s="12">
        <v>12</v>
      </c>
      <c r="C14" s="12" t="s">
        <v>36</v>
      </c>
      <c r="D14" s="13" t="s">
        <v>29</v>
      </c>
      <c r="E14" s="14">
        <f>E13/B14</f>
        <v>2.0608333333333335</v>
      </c>
      <c r="F14" s="13" t="s">
        <v>38</v>
      </c>
    </row>
    <row r="15" spans="1:6" ht="31.5">
      <c r="A15" s="171" t="s">
        <v>204</v>
      </c>
      <c r="B15" s="171"/>
      <c r="C15" s="171"/>
      <c r="D15" s="171"/>
      <c r="E15" s="171"/>
      <c r="F15" s="171"/>
    </row>
    <row r="16" spans="1:6">
      <c r="A16" s="18" t="s">
        <v>46</v>
      </c>
      <c r="B16" s="16">
        <f>150000</f>
        <v>150000</v>
      </c>
      <c r="C16" s="16" t="s">
        <v>47</v>
      </c>
      <c r="D16" s="11" t="s">
        <v>41</v>
      </c>
      <c r="E16" s="17">
        <f>F8/B16</f>
        <v>2473</v>
      </c>
      <c r="F16" s="12" t="s">
        <v>40</v>
      </c>
    </row>
    <row r="17" spans="1:6">
      <c r="A17" s="16" t="s">
        <v>48</v>
      </c>
      <c r="B17" s="16">
        <v>6</v>
      </c>
      <c r="C17" s="16" t="s">
        <v>39</v>
      </c>
      <c r="D17" s="12" t="s">
        <v>41</v>
      </c>
      <c r="E17" s="17">
        <f>E16/B17</f>
        <v>412.16666666666669</v>
      </c>
      <c r="F17" s="12" t="s">
        <v>43</v>
      </c>
    </row>
    <row r="18" spans="1:6">
      <c r="A18" s="16" t="s">
        <v>49</v>
      </c>
      <c r="B18" s="16">
        <v>30</v>
      </c>
      <c r="C18" s="16" t="s">
        <v>42</v>
      </c>
      <c r="D18" s="12" t="s">
        <v>41</v>
      </c>
      <c r="E18" s="17">
        <f>E17/B18</f>
        <v>13.738888888888889</v>
      </c>
      <c r="F18" s="12" t="s">
        <v>45</v>
      </c>
    </row>
    <row r="19" spans="1:6">
      <c r="A19" s="16" t="s">
        <v>50</v>
      </c>
      <c r="B19" s="16">
        <v>12</v>
      </c>
      <c r="C19" s="16" t="s">
        <v>44</v>
      </c>
      <c r="D19" s="12" t="s">
        <v>41</v>
      </c>
      <c r="E19" s="17">
        <f>E18/B19</f>
        <v>1.1449074074074075</v>
      </c>
      <c r="F19" s="12" t="s">
        <v>51</v>
      </c>
    </row>
    <row r="24" spans="1:6" ht="36.75">
      <c r="A24" s="169" t="s">
        <v>562</v>
      </c>
      <c r="B24" s="169"/>
      <c r="C24" s="169"/>
      <c r="D24" s="169"/>
      <c r="E24" s="169"/>
      <c r="F24" s="169"/>
    </row>
    <row r="25" spans="1:6">
      <c r="A25" s="10" t="s">
        <v>22</v>
      </c>
      <c r="B25" s="10" t="s">
        <v>23</v>
      </c>
      <c r="C25" s="10" t="s">
        <v>24</v>
      </c>
      <c r="D25" s="10" t="s">
        <v>25</v>
      </c>
      <c r="E25" s="10" t="s">
        <v>26</v>
      </c>
      <c r="F25" s="10" t="s">
        <v>27</v>
      </c>
    </row>
    <row r="26" spans="1:6">
      <c r="A26" s="10" t="s">
        <v>17</v>
      </c>
      <c r="B26" s="10">
        <v>0</v>
      </c>
      <c r="C26" s="10">
        <v>25</v>
      </c>
      <c r="D26" s="10">
        <v>67750</v>
      </c>
      <c r="E26" s="10">
        <v>33875</v>
      </c>
      <c r="F26" s="10">
        <v>203250000</v>
      </c>
    </row>
    <row r="27" spans="1:6">
      <c r="A27" s="10" t="s">
        <v>18</v>
      </c>
      <c r="B27" s="10">
        <v>0</v>
      </c>
      <c r="C27" s="10">
        <v>25</v>
      </c>
      <c r="D27" s="10">
        <v>67750</v>
      </c>
      <c r="E27" s="10">
        <v>33875</v>
      </c>
      <c r="F27" s="10">
        <v>135500000</v>
      </c>
    </row>
    <row r="28" spans="1:6">
      <c r="A28" s="10" t="s">
        <v>19</v>
      </c>
      <c r="B28" s="10">
        <v>0</v>
      </c>
      <c r="C28" s="10">
        <v>25</v>
      </c>
      <c r="D28" s="10">
        <v>67750</v>
      </c>
      <c r="E28" s="10">
        <v>33875</v>
      </c>
      <c r="F28" s="10">
        <v>203250000</v>
      </c>
    </row>
    <row r="29" spans="1:6">
      <c r="A29" s="10" t="s">
        <v>20</v>
      </c>
      <c r="B29" s="10">
        <v>0</v>
      </c>
      <c r="C29" s="10">
        <v>25</v>
      </c>
      <c r="D29" s="10">
        <v>67750</v>
      </c>
      <c r="E29" s="10">
        <v>33875</v>
      </c>
      <c r="F29" s="10">
        <v>135500000</v>
      </c>
    </row>
    <row r="30" spans="1:6">
      <c r="A30" s="10" t="s">
        <v>21</v>
      </c>
      <c r="B30" s="10">
        <v>0</v>
      </c>
      <c r="C30" s="10">
        <v>20</v>
      </c>
      <c r="D30" s="10">
        <v>37200</v>
      </c>
      <c r="E30" s="10">
        <v>18600</v>
      </c>
      <c r="F30" s="10">
        <v>111600000</v>
      </c>
    </row>
    <row r="31" spans="1:6">
      <c r="A31" s="167" t="s">
        <v>28</v>
      </c>
      <c r="B31" s="168"/>
      <c r="C31" s="76"/>
      <c r="D31" s="76">
        <f>SUM(D26:D30)</f>
        <v>308200</v>
      </c>
      <c r="E31" s="77">
        <f>SUM(E26:E30)</f>
        <v>154100</v>
      </c>
      <c r="F31" s="3">
        <f>SUM(F26:F30)</f>
        <v>789100000</v>
      </c>
    </row>
    <row r="32" spans="1:6">
      <c r="A32" s="43"/>
      <c r="B32" s="44"/>
      <c r="C32" s="44"/>
      <c r="D32" s="44"/>
      <c r="E32" s="44"/>
      <c r="F32" s="3" t="s">
        <v>408</v>
      </c>
    </row>
    <row r="33" spans="1:6">
      <c r="B33" t="s">
        <v>31</v>
      </c>
      <c r="C33" t="s">
        <v>560</v>
      </c>
    </row>
    <row r="35" spans="1:6">
      <c r="A35" s="15" t="s">
        <v>398</v>
      </c>
      <c r="B35" s="15" t="s">
        <v>3</v>
      </c>
      <c r="C35" s="15" t="s">
        <v>623</v>
      </c>
      <c r="D35" s="15" t="s">
        <v>581</v>
      </c>
      <c r="E35" s="15" t="s">
        <v>624</v>
      </c>
      <c r="F35" s="15" t="s">
        <v>560</v>
      </c>
    </row>
    <row r="36" spans="1:6">
      <c r="A36" s="15" t="s">
        <v>17</v>
      </c>
      <c r="B36" s="15">
        <v>203250000</v>
      </c>
      <c r="C36" s="15">
        <v>30000000</v>
      </c>
      <c r="D36" s="90">
        <f>B36/C36</f>
        <v>6.7750000000000004</v>
      </c>
      <c r="E36" s="15">
        <v>300</v>
      </c>
      <c r="F36" s="15">
        <f>D36*E36</f>
        <v>2032.5</v>
      </c>
    </row>
    <row r="37" spans="1:6">
      <c r="A37" s="15" t="s">
        <v>18</v>
      </c>
      <c r="B37" s="15">
        <v>135500000</v>
      </c>
      <c r="C37" s="15">
        <v>30000000</v>
      </c>
      <c r="D37" s="90">
        <f t="shared" ref="D37:D40" si="0">B37/C37</f>
        <v>4.5166666666666666</v>
      </c>
      <c r="E37" s="15">
        <v>300</v>
      </c>
      <c r="F37" s="15">
        <f t="shared" ref="F37:F40" si="1">D37*E37</f>
        <v>1355</v>
      </c>
    </row>
    <row r="38" spans="1:6">
      <c r="A38" s="15" t="s">
        <v>19</v>
      </c>
      <c r="B38" s="15">
        <v>203250000</v>
      </c>
      <c r="C38" s="15">
        <v>30000000</v>
      </c>
      <c r="D38" s="90">
        <f t="shared" si="0"/>
        <v>6.7750000000000004</v>
      </c>
      <c r="E38" s="15">
        <v>300</v>
      </c>
      <c r="F38" s="15">
        <f t="shared" si="1"/>
        <v>2032.5</v>
      </c>
    </row>
    <row r="39" spans="1:6">
      <c r="A39" s="15" t="s">
        <v>20</v>
      </c>
      <c r="B39" s="15">
        <v>135500000</v>
      </c>
      <c r="C39" s="15">
        <v>30000000</v>
      </c>
      <c r="D39" s="90">
        <f t="shared" si="0"/>
        <v>4.5166666666666666</v>
      </c>
      <c r="E39" s="15">
        <v>300</v>
      </c>
      <c r="F39" s="15">
        <f t="shared" si="1"/>
        <v>1355</v>
      </c>
    </row>
    <row r="40" spans="1:6">
      <c r="A40" s="15" t="s">
        <v>21</v>
      </c>
      <c r="B40" s="15">
        <v>111600000</v>
      </c>
      <c r="C40" s="15">
        <v>30000000</v>
      </c>
      <c r="D40" s="90">
        <f t="shared" si="0"/>
        <v>3.72</v>
      </c>
      <c r="E40" s="15">
        <v>300</v>
      </c>
      <c r="F40" s="15">
        <f t="shared" si="1"/>
        <v>1116</v>
      </c>
    </row>
    <row r="41" spans="1:6">
      <c r="F41" s="91">
        <f>SUM(F36:F40)</f>
        <v>7891</v>
      </c>
    </row>
  </sheetData>
  <mergeCells count="7">
    <mergeCell ref="A31:B31"/>
    <mergeCell ref="A1:F1"/>
    <mergeCell ref="A8:E8"/>
    <mergeCell ref="A10:F10"/>
    <mergeCell ref="A15:F15"/>
    <mergeCell ref="A24:F24"/>
    <mergeCell ref="A9:E9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zoomScaleNormal="100" workbookViewId="0">
      <selection activeCell="E16" sqref="E16"/>
    </sheetView>
  </sheetViews>
  <sheetFormatPr defaultRowHeight="13.5"/>
  <cols>
    <col min="1" max="1" width="10" bestFit="1" customWidth="1"/>
    <col min="2" max="2" width="10.5" bestFit="1" customWidth="1"/>
    <col min="5" max="5" width="10.5" bestFit="1" customWidth="1"/>
    <col min="6" max="6" width="12.625" customWidth="1"/>
  </cols>
  <sheetData>
    <row r="1" spans="1:6" ht="51">
      <c r="A1" s="176" t="s">
        <v>205</v>
      </c>
      <c r="B1" s="176"/>
      <c r="C1" s="176"/>
      <c r="D1" s="176"/>
      <c r="E1" s="176"/>
      <c r="F1" s="176"/>
    </row>
    <row r="2" spans="1:6">
      <c r="A2" s="11" t="s">
        <v>56</v>
      </c>
      <c r="B2" s="1" t="s">
        <v>57</v>
      </c>
      <c r="C2" s="12" t="s">
        <v>58</v>
      </c>
      <c r="D2" s="12" t="s">
        <v>59</v>
      </c>
      <c r="E2" s="1" t="s">
        <v>60</v>
      </c>
      <c r="F2" s="12" t="s">
        <v>61</v>
      </c>
    </row>
    <row r="3" spans="1:6">
      <c r="A3" s="15" t="s">
        <v>52</v>
      </c>
      <c r="B3" s="9">
        <v>0</v>
      </c>
      <c r="C3" s="9">
        <v>25</v>
      </c>
      <c r="D3" s="9">
        <v>67750</v>
      </c>
      <c r="E3" s="9">
        <v>850000</v>
      </c>
      <c r="F3" s="9">
        <f>D3/150*E3</f>
        <v>383916666.66666669</v>
      </c>
    </row>
    <row r="4" spans="1:6">
      <c r="A4" s="10" t="s">
        <v>53</v>
      </c>
      <c r="B4" s="9">
        <v>0</v>
      </c>
      <c r="C4" s="9">
        <v>25</v>
      </c>
      <c r="D4" s="9">
        <v>67750</v>
      </c>
      <c r="E4" s="9">
        <v>850000</v>
      </c>
      <c r="F4" s="9">
        <f>D4/150*E4</f>
        <v>383916666.66666669</v>
      </c>
    </row>
    <row r="5" spans="1:6">
      <c r="A5" s="10" t="s">
        <v>54</v>
      </c>
      <c r="B5" s="9">
        <v>0</v>
      </c>
      <c r="C5" s="9">
        <v>25</v>
      </c>
      <c r="D5" s="9">
        <v>67750</v>
      </c>
      <c r="E5" s="9">
        <v>850000</v>
      </c>
      <c r="F5" s="9">
        <f>D5/150*E5</f>
        <v>383916666.66666669</v>
      </c>
    </row>
    <row r="6" spans="1:6">
      <c r="A6" s="10" t="s">
        <v>55</v>
      </c>
      <c r="B6" s="9">
        <v>0</v>
      </c>
      <c r="C6" s="9">
        <v>25</v>
      </c>
      <c r="D6" s="9">
        <v>67750</v>
      </c>
      <c r="E6" s="9">
        <v>850000</v>
      </c>
      <c r="F6" s="9">
        <f>D6/150*E6</f>
        <v>383916666.66666669</v>
      </c>
    </row>
    <row r="7" spans="1:6">
      <c r="A7" s="10" t="s">
        <v>62</v>
      </c>
      <c r="B7" s="9">
        <v>0</v>
      </c>
      <c r="C7" s="9">
        <v>0</v>
      </c>
      <c r="D7" s="9">
        <v>0</v>
      </c>
      <c r="E7" s="9">
        <v>0</v>
      </c>
      <c r="F7" s="9">
        <f>D7/150*E7</f>
        <v>0</v>
      </c>
    </row>
    <row r="8" spans="1:6">
      <c r="A8" s="147" t="s">
        <v>63</v>
      </c>
      <c r="B8" s="147"/>
      <c r="C8" s="147"/>
      <c r="D8" s="147"/>
      <c r="E8" s="147"/>
      <c r="F8" s="19">
        <f>SUM(F3:F7)</f>
        <v>1535666666.6666667</v>
      </c>
    </row>
    <row r="9" spans="1:6">
      <c r="A9" s="13" t="s">
        <v>559</v>
      </c>
      <c r="B9" s="13">
        <v>236.99</v>
      </c>
      <c r="C9" s="13">
        <f>F8/30000000</f>
        <v>51.18888888888889</v>
      </c>
      <c r="D9" s="13">
        <f>B9*C9</f>
        <v>12131.254777777778</v>
      </c>
      <c r="E9" s="13" t="s">
        <v>560</v>
      </c>
      <c r="F9" s="19"/>
    </row>
    <row r="10" spans="1:6" ht="27">
      <c r="A10" s="173" t="s">
        <v>206</v>
      </c>
      <c r="B10" s="174"/>
      <c r="C10" s="174"/>
      <c r="D10" s="174"/>
      <c r="E10" s="174"/>
      <c r="F10" s="174"/>
    </row>
    <row r="11" spans="1:6">
      <c r="A11" s="11" t="s">
        <v>33</v>
      </c>
      <c r="B11" s="12">
        <v>25000</v>
      </c>
      <c r="C11" s="12" t="s">
        <v>31</v>
      </c>
      <c r="D11" s="13" t="s">
        <v>29</v>
      </c>
      <c r="E11" s="14">
        <f>F8/B11</f>
        <v>61426.666666666672</v>
      </c>
      <c r="F11" s="13" t="s">
        <v>30</v>
      </c>
    </row>
    <row r="12" spans="1:6">
      <c r="A12" s="12" t="s">
        <v>32</v>
      </c>
      <c r="B12" s="12">
        <v>20</v>
      </c>
      <c r="C12" s="12" t="s">
        <v>30</v>
      </c>
      <c r="D12" s="13" t="s">
        <v>29</v>
      </c>
      <c r="E12" s="14">
        <f>E11/B12</f>
        <v>3071.3333333333335</v>
      </c>
      <c r="F12" s="13" t="s">
        <v>34</v>
      </c>
    </row>
    <row r="13" spans="1:6">
      <c r="A13" s="12" t="s">
        <v>35</v>
      </c>
      <c r="B13" s="12">
        <v>30</v>
      </c>
      <c r="C13" s="12" t="s">
        <v>34</v>
      </c>
      <c r="D13" s="13" t="s">
        <v>29</v>
      </c>
      <c r="E13" s="14">
        <f>E12/B13</f>
        <v>102.37777777777778</v>
      </c>
      <c r="F13" s="13" t="s">
        <v>36</v>
      </c>
    </row>
    <row r="14" spans="1:6">
      <c r="A14" s="12" t="s">
        <v>37</v>
      </c>
      <c r="B14" s="12">
        <v>12</v>
      </c>
      <c r="C14" s="12" t="s">
        <v>36</v>
      </c>
      <c r="D14" s="13" t="s">
        <v>29</v>
      </c>
      <c r="E14" s="14">
        <f>E13/B14</f>
        <v>8.5314814814814817</v>
      </c>
      <c r="F14" s="13" t="s">
        <v>38</v>
      </c>
    </row>
    <row r="15" spans="1:6" ht="27">
      <c r="A15" s="175" t="s">
        <v>207</v>
      </c>
      <c r="B15" s="175"/>
      <c r="C15" s="175"/>
      <c r="D15" s="175"/>
      <c r="E15" s="175"/>
      <c r="F15" s="175"/>
    </row>
    <row r="16" spans="1:6">
      <c r="A16" s="18" t="s">
        <v>46</v>
      </c>
      <c r="B16" s="16">
        <f>150000*80%</f>
        <v>120000</v>
      </c>
      <c r="C16" s="16" t="s">
        <v>47</v>
      </c>
      <c r="D16" s="11" t="s">
        <v>41</v>
      </c>
      <c r="E16" s="17">
        <f>F8/B16</f>
        <v>12797.222222222223</v>
      </c>
      <c r="F16" s="12" t="s">
        <v>40</v>
      </c>
    </row>
    <row r="17" spans="1:6">
      <c r="A17" s="16" t="s">
        <v>48</v>
      </c>
      <c r="B17" s="16">
        <v>20</v>
      </c>
      <c r="C17" s="16" t="s">
        <v>39</v>
      </c>
      <c r="D17" s="12" t="s">
        <v>41</v>
      </c>
      <c r="E17" s="17">
        <f>E16/B17</f>
        <v>639.86111111111109</v>
      </c>
      <c r="F17" s="12" t="s">
        <v>43</v>
      </c>
    </row>
    <row r="18" spans="1:6">
      <c r="A18" s="16" t="s">
        <v>49</v>
      </c>
      <c r="B18" s="16">
        <v>30</v>
      </c>
      <c r="C18" s="16" t="s">
        <v>42</v>
      </c>
      <c r="D18" s="12" t="s">
        <v>41</v>
      </c>
      <c r="E18" s="17">
        <f>E17/B18</f>
        <v>21.328703703703702</v>
      </c>
      <c r="F18" s="12" t="s">
        <v>45</v>
      </c>
    </row>
    <row r="19" spans="1:6">
      <c r="A19" s="16" t="s">
        <v>50</v>
      </c>
      <c r="B19" s="16">
        <v>12</v>
      </c>
      <c r="C19" s="16" t="s">
        <v>44</v>
      </c>
      <c r="D19" s="12" t="s">
        <v>41</v>
      </c>
      <c r="E19" s="17">
        <f>E18/B19</f>
        <v>1.7773919753086418</v>
      </c>
      <c r="F19" s="12" t="s">
        <v>51</v>
      </c>
    </row>
  </sheetData>
  <mergeCells count="4">
    <mergeCell ref="A10:F10"/>
    <mergeCell ref="A15:F15"/>
    <mergeCell ref="A8:E8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7"/>
  <sheetViews>
    <sheetView zoomScale="220" zoomScaleNormal="220" workbookViewId="0">
      <selection activeCell="B4" sqref="B4"/>
    </sheetView>
  </sheetViews>
  <sheetFormatPr defaultRowHeight="13.5"/>
  <sheetData>
    <row r="1" spans="1:4" ht="18.75">
      <c r="A1" s="177" t="s">
        <v>16</v>
      </c>
      <c r="B1" s="177"/>
      <c r="C1" s="177"/>
      <c r="D1" s="177"/>
    </row>
    <row r="2" spans="1:4">
      <c r="A2" s="5" t="s">
        <v>13</v>
      </c>
      <c r="B2" s="5" t="s">
        <v>12</v>
      </c>
      <c r="C2" s="5" t="s">
        <v>11</v>
      </c>
      <c r="D2" s="5" t="s">
        <v>14</v>
      </c>
    </row>
    <row r="3" spans="1:4">
      <c r="A3" s="7">
        <v>1</v>
      </c>
      <c r="B3" s="8">
        <v>0.33958333333333335</v>
      </c>
      <c r="C3" s="7">
        <v>12</v>
      </c>
      <c r="D3" s="7" t="s">
        <v>15</v>
      </c>
    </row>
    <row r="4" spans="1:4">
      <c r="A4" s="7">
        <v>2</v>
      </c>
      <c r="B4" s="8">
        <v>0.34166666666666662</v>
      </c>
      <c r="C4" s="7">
        <v>13</v>
      </c>
      <c r="D4" s="7"/>
    </row>
    <row r="5" spans="1:4">
      <c r="A5" s="7">
        <v>3</v>
      </c>
      <c r="B5" s="8">
        <v>0.34236111111111112</v>
      </c>
      <c r="C5" s="7">
        <v>14</v>
      </c>
      <c r="D5" s="7"/>
    </row>
    <row r="6" spans="1:4">
      <c r="A6" s="7">
        <v>4</v>
      </c>
      <c r="B6" s="8">
        <v>0.34652777777777777</v>
      </c>
      <c r="C6" s="7">
        <v>15</v>
      </c>
      <c r="D6" s="7"/>
    </row>
    <row r="7" spans="1:4">
      <c r="A7" s="7">
        <v>5</v>
      </c>
      <c r="B7" s="8">
        <v>0.35138888888888892</v>
      </c>
      <c r="C7" s="7">
        <v>16</v>
      </c>
      <c r="D7" s="7"/>
    </row>
    <row r="8" spans="1:4">
      <c r="A8" s="7">
        <v>6</v>
      </c>
      <c r="B8" s="8">
        <v>0.35625000000000001</v>
      </c>
      <c r="C8" s="7">
        <v>17</v>
      </c>
      <c r="D8" s="7"/>
    </row>
    <row r="9" spans="1:4">
      <c r="A9" s="7">
        <v>7</v>
      </c>
      <c r="B9" s="8">
        <v>0.36874999999999997</v>
      </c>
      <c r="C9" s="7">
        <v>18</v>
      </c>
      <c r="D9" s="7"/>
    </row>
    <row r="10" spans="1:4">
      <c r="A10" s="7">
        <v>8</v>
      </c>
      <c r="B10" s="8">
        <v>0.36944444444444446</v>
      </c>
      <c r="C10" s="7">
        <v>19</v>
      </c>
      <c r="D10" s="7"/>
    </row>
    <row r="11" spans="1:4">
      <c r="A11" s="7">
        <v>9</v>
      </c>
      <c r="B11" s="8">
        <v>0.37638888888888888</v>
      </c>
      <c r="C11" s="7">
        <v>20</v>
      </c>
      <c r="D11" s="7"/>
    </row>
    <row r="12" spans="1:4">
      <c r="A12" s="7">
        <v>10</v>
      </c>
      <c r="B12" s="8">
        <v>0.38263888888888892</v>
      </c>
      <c r="C12" s="7">
        <v>21</v>
      </c>
      <c r="D12" s="7"/>
    </row>
    <row r="13" spans="1:4">
      <c r="A13" s="7">
        <v>11</v>
      </c>
      <c r="B13" s="8">
        <v>0.3840277777777778</v>
      </c>
      <c r="C13" s="7">
        <v>22</v>
      </c>
      <c r="D13" s="7"/>
    </row>
    <row r="14" spans="1:4">
      <c r="A14" s="7">
        <v>12</v>
      </c>
      <c r="B14" s="8">
        <v>0.3888888888888889</v>
      </c>
      <c r="C14" s="7">
        <v>23</v>
      </c>
      <c r="D14" s="7"/>
    </row>
    <row r="15" spans="1:4">
      <c r="A15" s="7">
        <v>13</v>
      </c>
      <c r="B15" s="8">
        <v>0.39374999999999999</v>
      </c>
      <c r="C15" s="7">
        <v>24</v>
      </c>
      <c r="D15" s="7"/>
    </row>
    <row r="16" spans="1:4">
      <c r="A16" s="7">
        <v>14</v>
      </c>
      <c r="B16" s="8">
        <v>0.41319444444444442</v>
      </c>
      <c r="C16" s="7">
        <v>25</v>
      </c>
      <c r="D16" s="7"/>
    </row>
    <row r="17" spans="1:4">
      <c r="A17" s="7">
        <v>15</v>
      </c>
      <c r="B17" s="8">
        <v>0.42152777777777778</v>
      </c>
      <c r="C17" s="7">
        <v>26</v>
      </c>
      <c r="D17" s="7"/>
    </row>
    <row r="18" spans="1:4">
      <c r="A18" s="7">
        <v>16</v>
      </c>
      <c r="B18" s="8">
        <v>0.42222222222222222</v>
      </c>
      <c r="C18" s="7">
        <v>27</v>
      </c>
      <c r="D18" s="7"/>
    </row>
    <row r="19" spans="1:4">
      <c r="A19" s="7">
        <v>17</v>
      </c>
      <c r="B19" s="8">
        <v>0.42499999999999999</v>
      </c>
      <c r="C19" s="7">
        <v>28</v>
      </c>
      <c r="D19" s="7"/>
    </row>
    <row r="20" spans="1:4">
      <c r="A20" s="7">
        <v>18</v>
      </c>
      <c r="B20" s="8">
        <v>0.42986111111111108</v>
      </c>
      <c r="C20" s="7">
        <v>29</v>
      </c>
      <c r="D20" s="7"/>
    </row>
    <row r="21" spans="1:4">
      <c r="A21" s="7">
        <v>19</v>
      </c>
      <c r="B21" s="6">
        <v>0.43888888888888888</v>
      </c>
      <c r="C21" s="7">
        <v>30</v>
      </c>
    </row>
    <row r="22" spans="1:4">
      <c r="A22" s="7">
        <v>20</v>
      </c>
      <c r="B22" s="6">
        <v>0.45833333333333331</v>
      </c>
      <c r="C22" s="7">
        <v>31</v>
      </c>
    </row>
    <row r="23" spans="1:4">
      <c r="A23" s="7">
        <v>21</v>
      </c>
      <c r="B23" s="6">
        <v>0.52986111111111112</v>
      </c>
      <c r="C23" s="7">
        <v>32</v>
      </c>
    </row>
    <row r="24" spans="1:4">
      <c r="A24" s="7">
        <v>22</v>
      </c>
      <c r="B24" s="6">
        <v>0.53194444444444444</v>
      </c>
      <c r="C24" s="7">
        <v>33</v>
      </c>
    </row>
    <row r="25" spans="1:4">
      <c r="A25" s="7">
        <v>23</v>
      </c>
      <c r="B25" s="6">
        <v>0.53749999999999998</v>
      </c>
      <c r="C25" s="7">
        <v>34</v>
      </c>
    </row>
    <row r="26" spans="1:4">
      <c r="A26" s="7">
        <v>24</v>
      </c>
      <c r="B26" s="6">
        <v>0.54513888888888895</v>
      </c>
      <c r="C26" s="7">
        <v>35</v>
      </c>
    </row>
    <row r="27" spans="1:4">
      <c r="A27" s="7">
        <v>25</v>
      </c>
      <c r="B27" s="6">
        <v>0.54999999999999993</v>
      </c>
      <c r="C27" s="7">
        <v>36</v>
      </c>
    </row>
    <row r="28" spans="1:4">
      <c r="A28" s="7">
        <v>26</v>
      </c>
      <c r="B28" s="6">
        <v>0.55833333333333335</v>
      </c>
      <c r="C28" s="7">
        <v>37</v>
      </c>
    </row>
    <row r="29" spans="1:4">
      <c r="A29" s="7">
        <v>27</v>
      </c>
      <c r="C29" s="7">
        <v>38</v>
      </c>
    </row>
    <row r="30" spans="1:4">
      <c r="A30" s="7">
        <v>28</v>
      </c>
      <c r="C30" s="7">
        <v>39</v>
      </c>
    </row>
    <row r="31" spans="1:4">
      <c r="A31" s="7">
        <v>29</v>
      </c>
      <c r="C31" s="7">
        <v>40</v>
      </c>
    </row>
    <row r="32" spans="1:4">
      <c r="A32" s="7">
        <v>30</v>
      </c>
      <c r="C32" s="7">
        <v>41</v>
      </c>
    </row>
    <row r="33" spans="1:3">
      <c r="A33" s="7">
        <v>31</v>
      </c>
      <c r="C33" s="7">
        <v>42</v>
      </c>
    </row>
    <row r="34" spans="1:3">
      <c r="A34" s="7">
        <v>32</v>
      </c>
      <c r="C34" s="7">
        <v>43</v>
      </c>
    </row>
    <row r="35" spans="1:3">
      <c r="A35" s="7">
        <v>33</v>
      </c>
      <c r="C35" s="7">
        <v>44</v>
      </c>
    </row>
    <row r="36" spans="1:3">
      <c r="A36" s="7">
        <v>34</v>
      </c>
      <c r="C36" s="7">
        <v>45</v>
      </c>
    </row>
    <row r="37" spans="1:3">
      <c r="A37" s="7">
        <v>35</v>
      </c>
      <c r="C37" s="7">
        <v>46</v>
      </c>
    </row>
    <row r="38" spans="1:3">
      <c r="A38" s="7">
        <v>36</v>
      </c>
      <c r="C38" s="7">
        <v>47</v>
      </c>
    </row>
    <row r="39" spans="1:3">
      <c r="A39" s="7">
        <v>37</v>
      </c>
      <c r="C39" s="7">
        <v>48</v>
      </c>
    </row>
    <row r="40" spans="1:3">
      <c r="A40" s="7">
        <v>38</v>
      </c>
      <c r="C40" s="7">
        <v>49</v>
      </c>
    </row>
    <row r="41" spans="1:3">
      <c r="A41" s="7">
        <v>39</v>
      </c>
      <c r="C41" s="7">
        <v>50</v>
      </c>
    </row>
    <row r="42" spans="1:3">
      <c r="A42" s="7">
        <v>40</v>
      </c>
      <c r="C42" s="7">
        <v>51</v>
      </c>
    </row>
    <row r="43" spans="1:3">
      <c r="A43" s="7">
        <v>41</v>
      </c>
      <c r="C43" s="7">
        <v>52</v>
      </c>
    </row>
    <row r="44" spans="1:3">
      <c r="A44" s="7">
        <v>42</v>
      </c>
      <c r="C44" s="7">
        <v>53</v>
      </c>
    </row>
    <row r="45" spans="1:3">
      <c r="A45" s="7">
        <v>43</v>
      </c>
      <c r="C45" s="7">
        <v>54</v>
      </c>
    </row>
    <row r="46" spans="1:3">
      <c r="A46" s="7">
        <v>44</v>
      </c>
      <c r="C46" s="7">
        <v>55</v>
      </c>
    </row>
    <row r="47" spans="1:3">
      <c r="A47" s="7">
        <v>45</v>
      </c>
      <c r="C47" s="7">
        <v>56</v>
      </c>
    </row>
    <row r="48" spans="1:3">
      <c r="A48" s="7">
        <v>46</v>
      </c>
      <c r="C48" s="7">
        <v>57</v>
      </c>
    </row>
    <row r="49" spans="1:3">
      <c r="A49" s="7">
        <v>47</v>
      </c>
      <c r="C49" s="7">
        <v>58</v>
      </c>
    </row>
    <row r="50" spans="1:3">
      <c r="A50" s="7">
        <v>48</v>
      </c>
      <c r="C50" s="7">
        <v>59</v>
      </c>
    </row>
    <row r="51" spans="1:3">
      <c r="A51" s="7">
        <v>49</v>
      </c>
      <c r="C51" s="7">
        <v>60</v>
      </c>
    </row>
    <row r="52" spans="1:3">
      <c r="A52" s="7">
        <v>50</v>
      </c>
      <c r="C52" s="7">
        <v>61</v>
      </c>
    </row>
    <row r="53" spans="1:3">
      <c r="A53" s="7">
        <v>51</v>
      </c>
      <c r="C53" s="7">
        <v>62</v>
      </c>
    </row>
    <row r="54" spans="1:3">
      <c r="A54" s="7">
        <v>52</v>
      </c>
      <c r="C54" s="7">
        <v>63</v>
      </c>
    </row>
    <row r="55" spans="1:3">
      <c r="A55" s="7">
        <v>53</v>
      </c>
      <c r="C55" s="7">
        <v>64</v>
      </c>
    </row>
    <row r="56" spans="1:3">
      <c r="A56" s="7">
        <v>54</v>
      </c>
      <c r="C56" s="7">
        <v>65</v>
      </c>
    </row>
    <row r="57" spans="1:3">
      <c r="A57" s="7">
        <v>55</v>
      </c>
      <c r="C57" s="7">
        <v>66</v>
      </c>
    </row>
    <row r="58" spans="1:3">
      <c r="A58" s="7">
        <v>56</v>
      </c>
      <c r="C58" s="7">
        <v>67</v>
      </c>
    </row>
    <row r="59" spans="1:3">
      <c r="A59" s="7">
        <v>57</v>
      </c>
      <c r="C59" s="7">
        <v>68</v>
      </c>
    </row>
    <row r="60" spans="1:3">
      <c r="A60" s="7">
        <v>58</v>
      </c>
      <c r="C60" s="7">
        <v>69</v>
      </c>
    </row>
    <row r="61" spans="1:3">
      <c r="A61" s="7">
        <v>59</v>
      </c>
      <c r="C61" s="7">
        <v>70</v>
      </c>
    </row>
    <row r="62" spans="1:3">
      <c r="A62" s="7">
        <v>60</v>
      </c>
      <c r="C62" s="7">
        <v>71</v>
      </c>
    </row>
    <row r="63" spans="1:3">
      <c r="A63" s="7">
        <v>61</v>
      </c>
      <c r="C63" s="7">
        <v>72</v>
      </c>
    </row>
    <row r="64" spans="1:3">
      <c r="A64" s="7">
        <v>62</v>
      </c>
      <c r="C64" s="7">
        <v>73</v>
      </c>
    </row>
    <row r="65" spans="1:3">
      <c r="A65" s="7">
        <v>63</v>
      </c>
      <c r="C65" s="7">
        <v>74</v>
      </c>
    </row>
    <row r="66" spans="1:3">
      <c r="A66" s="7">
        <v>64</v>
      </c>
      <c r="C66" s="7">
        <v>75</v>
      </c>
    </row>
    <row r="67" spans="1:3">
      <c r="A67" s="7">
        <v>65</v>
      </c>
      <c r="C67" s="7">
        <v>76</v>
      </c>
    </row>
    <row r="68" spans="1:3">
      <c r="A68" s="7">
        <v>66</v>
      </c>
      <c r="C68" s="7">
        <v>77</v>
      </c>
    </row>
    <row r="69" spans="1:3">
      <c r="A69" s="7">
        <v>67</v>
      </c>
      <c r="C69" s="7">
        <v>78</v>
      </c>
    </row>
    <row r="70" spans="1:3">
      <c r="A70" s="7">
        <v>68</v>
      </c>
      <c r="C70" s="7">
        <v>79</v>
      </c>
    </row>
    <row r="71" spans="1:3">
      <c r="A71" s="7">
        <v>69</v>
      </c>
      <c r="C71" s="7">
        <v>80</v>
      </c>
    </row>
    <row r="72" spans="1:3">
      <c r="A72" s="7">
        <v>70</v>
      </c>
      <c r="C72" s="7">
        <v>81</v>
      </c>
    </row>
    <row r="73" spans="1:3">
      <c r="A73" s="7">
        <v>71</v>
      </c>
      <c r="C73" s="7">
        <v>82</v>
      </c>
    </row>
    <row r="74" spans="1:3">
      <c r="A74" s="7">
        <v>72</v>
      </c>
      <c r="C74" s="7">
        <v>83</v>
      </c>
    </row>
    <row r="75" spans="1:3">
      <c r="A75" s="7">
        <v>73</v>
      </c>
      <c r="C75" s="7">
        <v>84</v>
      </c>
    </row>
    <row r="76" spans="1:3">
      <c r="A76" s="7">
        <v>74</v>
      </c>
      <c r="C76" s="7">
        <v>85</v>
      </c>
    </row>
    <row r="77" spans="1:3">
      <c r="A77" s="7">
        <v>75</v>
      </c>
      <c r="C77" s="7">
        <v>86</v>
      </c>
    </row>
    <row r="78" spans="1:3">
      <c r="A78" s="7">
        <v>76</v>
      </c>
      <c r="C78" s="7">
        <v>87</v>
      </c>
    </row>
    <row r="79" spans="1:3">
      <c r="A79" s="7">
        <v>77</v>
      </c>
      <c r="C79" s="7">
        <v>88</v>
      </c>
    </row>
    <row r="80" spans="1:3">
      <c r="A80" s="7">
        <v>78</v>
      </c>
      <c r="C80" s="7">
        <v>89</v>
      </c>
    </row>
    <row r="81" spans="1:3">
      <c r="A81" s="7">
        <v>79</v>
      </c>
      <c r="C81" s="7">
        <v>90</v>
      </c>
    </row>
    <row r="82" spans="1:3">
      <c r="A82" s="7">
        <v>80</v>
      </c>
      <c r="C82" s="7">
        <v>91</v>
      </c>
    </row>
    <row r="83" spans="1:3">
      <c r="A83" s="7">
        <v>81</v>
      </c>
      <c r="C83" s="7">
        <v>92</v>
      </c>
    </row>
    <row r="84" spans="1:3">
      <c r="A84" s="7">
        <v>82</v>
      </c>
      <c r="C84" s="7">
        <v>93</v>
      </c>
    </row>
    <row r="85" spans="1:3">
      <c r="A85" s="7">
        <v>83</v>
      </c>
      <c r="C85" s="7">
        <v>94</v>
      </c>
    </row>
    <row r="86" spans="1:3">
      <c r="A86" s="7">
        <v>84</v>
      </c>
      <c r="C86" s="7">
        <v>95</v>
      </c>
    </row>
    <row r="87" spans="1:3">
      <c r="A87" s="7">
        <v>85</v>
      </c>
      <c r="C87" s="7">
        <v>96</v>
      </c>
    </row>
    <row r="88" spans="1:3">
      <c r="A88" s="7">
        <v>86</v>
      </c>
      <c r="C88" s="7">
        <v>97</v>
      </c>
    </row>
    <row r="89" spans="1:3">
      <c r="A89" s="7">
        <v>87</v>
      </c>
      <c r="C89" s="7">
        <v>98</v>
      </c>
    </row>
    <row r="90" spans="1:3">
      <c r="A90" s="7">
        <v>88</v>
      </c>
      <c r="C90" s="7">
        <v>99</v>
      </c>
    </row>
    <row r="91" spans="1:3">
      <c r="A91" s="7">
        <v>89</v>
      </c>
      <c r="C91" s="7">
        <v>100</v>
      </c>
    </row>
    <row r="92" spans="1:3">
      <c r="A92" s="7">
        <v>90</v>
      </c>
      <c r="C92" s="7">
        <v>101</v>
      </c>
    </row>
    <row r="93" spans="1:3">
      <c r="A93" s="7">
        <v>91</v>
      </c>
      <c r="C93" s="7">
        <v>102</v>
      </c>
    </row>
    <row r="94" spans="1:3">
      <c r="A94" s="7">
        <v>92</v>
      </c>
      <c r="C94" s="7">
        <v>103</v>
      </c>
    </row>
    <row r="95" spans="1:3">
      <c r="A95" s="7">
        <v>93</v>
      </c>
      <c r="C95" s="7">
        <v>104</v>
      </c>
    </row>
    <row r="96" spans="1:3">
      <c r="A96" s="7">
        <v>94</v>
      </c>
      <c r="C96" s="7">
        <v>105</v>
      </c>
    </row>
    <row r="97" spans="1:3">
      <c r="A97" s="7">
        <v>95</v>
      </c>
      <c r="C97" s="7">
        <v>106</v>
      </c>
    </row>
    <row r="98" spans="1:3">
      <c r="A98" s="7">
        <v>96</v>
      </c>
      <c r="C98" s="7">
        <v>107</v>
      </c>
    </row>
    <row r="99" spans="1:3">
      <c r="A99" s="7">
        <v>97</v>
      </c>
      <c r="C99" s="7">
        <v>108</v>
      </c>
    </row>
    <row r="100" spans="1:3">
      <c r="A100" s="7">
        <v>98</v>
      </c>
      <c r="C100" s="7">
        <v>109</v>
      </c>
    </row>
    <row r="101" spans="1:3">
      <c r="A101" s="7">
        <v>99</v>
      </c>
      <c r="C101" s="7">
        <v>110</v>
      </c>
    </row>
    <row r="102" spans="1:3">
      <c r="A102" s="7">
        <v>100</v>
      </c>
      <c r="C102" s="7"/>
    </row>
    <row r="103" spans="1:3">
      <c r="A103" s="7">
        <v>101</v>
      </c>
      <c r="C103" s="7"/>
    </row>
    <row r="104" spans="1:3">
      <c r="A104" s="7">
        <v>102</v>
      </c>
      <c r="C104" s="7"/>
    </row>
    <row r="105" spans="1:3">
      <c r="A105" s="7">
        <v>103</v>
      </c>
      <c r="C105" s="7"/>
    </row>
    <row r="106" spans="1:3">
      <c r="A106" s="7">
        <v>104</v>
      </c>
      <c r="C106" s="7"/>
    </row>
    <row r="107" spans="1:3">
      <c r="A107" s="7">
        <v>105</v>
      </c>
      <c r="C107" s="7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300" verticalDpi="0" copies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1"/>
  <sheetViews>
    <sheetView topLeftCell="A4" zoomScaleNormal="100" workbookViewId="0">
      <selection activeCell="F21" sqref="F21"/>
    </sheetView>
  </sheetViews>
  <sheetFormatPr defaultRowHeight="13.5"/>
  <cols>
    <col min="2" max="2" width="9.125" bestFit="1" customWidth="1"/>
    <col min="3" max="3" width="11.625" bestFit="1" customWidth="1"/>
    <col min="4" max="4" width="11.5" bestFit="1" customWidth="1"/>
    <col min="5" max="5" width="10.5" bestFit="1" customWidth="1"/>
    <col min="6" max="6" width="9.125" bestFit="1" customWidth="1"/>
  </cols>
  <sheetData>
    <row r="1" spans="1:7" ht="46.5">
      <c r="A1" s="165" t="s">
        <v>546</v>
      </c>
      <c r="B1" s="165"/>
      <c r="C1" s="165"/>
      <c r="D1" s="165"/>
      <c r="E1" s="165"/>
      <c r="F1" s="165"/>
      <c r="G1" s="165"/>
    </row>
    <row r="2" spans="1:7">
      <c r="A2" s="20" t="s">
        <v>516</v>
      </c>
      <c r="B2" s="12" t="s">
        <v>517</v>
      </c>
      <c r="C2" s="12" t="s">
        <v>518</v>
      </c>
      <c r="D2" s="36" t="s">
        <v>519</v>
      </c>
      <c r="E2" s="37" t="s">
        <v>520</v>
      </c>
      <c r="F2" s="38" t="s">
        <v>521</v>
      </c>
      <c r="G2" s="12" t="s">
        <v>522</v>
      </c>
    </row>
    <row r="3" spans="1:7">
      <c r="A3" s="21" t="s">
        <v>523</v>
      </c>
      <c r="B3" s="12">
        <v>0</v>
      </c>
      <c r="C3" s="16">
        <v>140</v>
      </c>
      <c r="D3" s="1">
        <v>104406194</v>
      </c>
      <c r="E3" s="1">
        <v>13901510</v>
      </c>
      <c r="F3" s="1">
        <v>10430</v>
      </c>
      <c r="G3" s="1">
        <v>9870</v>
      </c>
    </row>
    <row r="4" spans="1:7">
      <c r="A4" s="21" t="s">
        <v>524</v>
      </c>
      <c r="B4" s="12">
        <v>0</v>
      </c>
      <c r="C4" s="12">
        <v>160</v>
      </c>
      <c r="D4" s="1">
        <v>197441706</v>
      </c>
      <c r="E4" s="1">
        <v>33480859</v>
      </c>
      <c r="F4" s="1">
        <v>13520</v>
      </c>
      <c r="G4" s="1">
        <v>12880</v>
      </c>
    </row>
    <row r="5" spans="1:7">
      <c r="A5" s="21" t="s">
        <v>525</v>
      </c>
      <c r="B5" s="12">
        <v>0</v>
      </c>
      <c r="C5" s="12">
        <v>160</v>
      </c>
      <c r="D5" s="1">
        <v>197441706</v>
      </c>
      <c r="E5" s="1">
        <v>33480859</v>
      </c>
      <c r="F5" s="1">
        <v>13520</v>
      </c>
      <c r="G5" s="1">
        <v>12880</v>
      </c>
    </row>
    <row r="6" spans="1:7">
      <c r="A6" s="21" t="s">
        <v>526</v>
      </c>
      <c r="B6" s="12">
        <v>0</v>
      </c>
      <c r="C6" s="12">
        <v>160</v>
      </c>
      <c r="D6" s="1">
        <v>161126100</v>
      </c>
      <c r="E6" s="1">
        <v>26315943</v>
      </c>
      <c r="F6" s="1">
        <v>13520</v>
      </c>
      <c r="G6" s="1">
        <v>12880</v>
      </c>
    </row>
    <row r="7" spans="1:7">
      <c r="A7" s="21" t="s">
        <v>527</v>
      </c>
      <c r="B7" s="12">
        <v>0</v>
      </c>
      <c r="C7" s="12">
        <v>160</v>
      </c>
      <c r="D7" s="1">
        <v>197441706</v>
      </c>
      <c r="E7" s="1">
        <v>33480859</v>
      </c>
      <c r="F7" s="1">
        <v>13520</v>
      </c>
      <c r="G7" s="1">
        <v>12880</v>
      </c>
    </row>
    <row r="8" spans="1:7">
      <c r="A8" s="21" t="s">
        <v>528</v>
      </c>
      <c r="B8" s="12">
        <v>0</v>
      </c>
      <c r="C8" s="12">
        <v>160</v>
      </c>
      <c r="D8" s="1">
        <v>197441706</v>
      </c>
      <c r="E8" s="1">
        <v>33480859</v>
      </c>
      <c r="F8" s="1">
        <v>13520</v>
      </c>
      <c r="G8" s="1">
        <v>12880</v>
      </c>
    </row>
    <row r="9" spans="1:7">
      <c r="A9" s="21" t="s">
        <v>529</v>
      </c>
      <c r="B9" s="12">
        <v>0</v>
      </c>
      <c r="C9" s="12">
        <v>160</v>
      </c>
      <c r="D9" s="1">
        <v>197441706</v>
      </c>
      <c r="E9" s="1">
        <v>33480859</v>
      </c>
      <c r="F9" s="1">
        <v>13520</v>
      </c>
      <c r="G9" s="1">
        <v>12880</v>
      </c>
    </row>
    <row r="10" spans="1:7">
      <c r="A10" s="21" t="s">
        <v>530</v>
      </c>
      <c r="B10" s="12">
        <v>0</v>
      </c>
      <c r="C10" s="16">
        <v>120</v>
      </c>
      <c r="D10" s="1">
        <v>87583962</v>
      </c>
      <c r="E10" s="1">
        <v>13137540</v>
      </c>
      <c r="F10" s="1">
        <v>7740</v>
      </c>
      <c r="G10" s="1">
        <v>7260</v>
      </c>
    </row>
    <row r="11" spans="1:7">
      <c r="A11" s="21" t="s">
        <v>531</v>
      </c>
      <c r="B11" s="12">
        <v>0</v>
      </c>
      <c r="C11" s="12">
        <v>160</v>
      </c>
      <c r="D11" s="1">
        <v>197441706</v>
      </c>
      <c r="E11" s="1">
        <v>33480859</v>
      </c>
      <c r="F11" s="1">
        <v>13520</v>
      </c>
      <c r="G11" s="1">
        <v>12880</v>
      </c>
    </row>
    <row r="12" spans="1:7">
      <c r="A12" s="21" t="s">
        <v>532</v>
      </c>
      <c r="B12" s="12">
        <v>0</v>
      </c>
      <c r="C12" s="16">
        <v>140</v>
      </c>
      <c r="D12" s="1">
        <v>74141717</v>
      </c>
      <c r="E12" s="1">
        <v>13901510</v>
      </c>
      <c r="F12" s="1">
        <v>10430</v>
      </c>
      <c r="G12" s="1">
        <v>9870</v>
      </c>
    </row>
    <row r="13" spans="1:7">
      <c r="A13" s="21" t="s">
        <v>533</v>
      </c>
      <c r="B13" s="12">
        <v>0</v>
      </c>
      <c r="C13" s="12">
        <v>160</v>
      </c>
      <c r="D13" s="1">
        <v>197441706</v>
      </c>
      <c r="E13" s="1">
        <v>33480859</v>
      </c>
      <c r="F13" s="1">
        <v>13520</v>
      </c>
      <c r="G13" s="1">
        <v>12880</v>
      </c>
    </row>
    <row r="14" spans="1:7">
      <c r="A14" s="21" t="s">
        <v>534</v>
      </c>
      <c r="B14" s="12">
        <v>0</v>
      </c>
      <c r="C14" s="12">
        <v>160</v>
      </c>
      <c r="D14" s="1">
        <v>197441706</v>
      </c>
      <c r="E14" s="1">
        <v>33480859</v>
      </c>
      <c r="F14" s="1">
        <v>13520</v>
      </c>
      <c r="G14" s="1">
        <v>12880</v>
      </c>
    </row>
    <row r="15" spans="1:7">
      <c r="A15" s="21" t="s">
        <v>535</v>
      </c>
      <c r="B15" s="12">
        <v>0</v>
      </c>
      <c r="C15" s="12">
        <v>160</v>
      </c>
      <c r="D15" s="1">
        <v>197441706</v>
      </c>
      <c r="E15" s="1">
        <v>33480859</v>
      </c>
      <c r="F15" s="1">
        <v>13520</v>
      </c>
      <c r="G15" s="1">
        <v>12880</v>
      </c>
    </row>
    <row r="16" spans="1:7">
      <c r="A16" s="21" t="s">
        <v>536</v>
      </c>
      <c r="B16" s="12">
        <v>0</v>
      </c>
      <c r="C16" s="12">
        <v>160</v>
      </c>
      <c r="D16" s="1">
        <v>197441706</v>
      </c>
      <c r="E16" s="1">
        <v>33480859</v>
      </c>
      <c r="F16" s="1">
        <v>13520</v>
      </c>
      <c r="G16" s="1">
        <v>12880</v>
      </c>
    </row>
    <row r="17" spans="1:7">
      <c r="A17" s="21" t="s">
        <v>537</v>
      </c>
      <c r="B17" s="12">
        <v>0</v>
      </c>
      <c r="C17" s="12">
        <v>160</v>
      </c>
      <c r="D17" s="1">
        <v>197441706</v>
      </c>
      <c r="E17" s="1">
        <v>33480859</v>
      </c>
      <c r="F17" s="1">
        <v>13520</v>
      </c>
      <c r="G17" s="1">
        <v>12880</v>
      </c>
    </row>
    <row r="18" spans="1:7">
      <c r="A18" s="21" t="s">
        <v>538</v>
      </c>
      <c r="B18" s="12">
        <v>0</v>
      </c>
      <c r="C18" s="12">
        <v>160</v>
      </c>
      <c r="D18" s="1">
        <v>161126100</v>
      </c>
      <c r="E18" s="1">
        <v>26315943</v>
      </c>
      <c r="F18" s="1">
        <v>13520</v>
      </c>
      <c r="G18" s="1">
        <v>12880</v>
      </c>
    </row>
    <row r="19" spans="1:7">
      <c r="A19" s="21" t="s">
        <v>539</v>
      </c>
      <c r="B19" s="12">
        <v>0</v>
      </c>
      <c r="C19" s="16">
        <v>40</v>
      </c>
      <c r="D19" s="1">
        <v>666800000</v>
      </c>
      <c r="E19" s="1">
        <v>166700000</v>
      </c>
      <c r="F19" s="1">
        <v>980</v>
      </c>
      <c r="G19" s="1">
        <v>820</v>
      </c>
    </row>
    <row r="20" spans="1:7">
      <c r="A20" s="21" t="s">
        <v>540</v>
      </c>
      <c r="B20" s="12">
        <v>0</v>
      </c>
      <c r="C20" s="16">
        <v>40</v>
      </c>
      <c r="D20" s="1">
        <v>666800000</v>
      </c>
      <c r="E20" s="1">
        <v>166700000</v>
      </c>
      <c r="F20" s="1">
        <v>980</v>
      </c>
      <c r="G20" s="1">
        <v>820</v>
      </c>
    </row>
    <row r="21" spans="1:7">
      <c r="A21" s="39" t="s">
        <v>541</v>
      </c>
      <c r="B21" s="9"/>
      <c r="C21" s="9">
        <f>SUM(C3:C20)</f>
        <v>2560</v>
      </c>
      <c r="D21" s="40">
        <f>SUM(D3:D20)</f>
        <v>4093842839</v>
      </c>
      <c r="E21" s="41">
        <f t="shared" ref="E21:G21" si="0">SUM(E3:E20)</f>
        <v>795261895</v>
      </c>
      <c r="F21" s="42">
        <f t="shared" si="0"/>
        <v>206320</v>
      </c>
      <c r="G21" s="9">
        <f t="shared" si="0"/>
        <v>196080</v>
      </c>
    </row>
    <row r="22" spans="1:7">
      <c r="C22">
        <f>C21/365</f>
        <v>7.0136986301369859</v>
      </c>
      <c r="D22" t="s">
        <v>542</v>
      </c>
      <c r="E22" t="s">
        <v>543</v>
      </c>
      <c r="F22" t="s">
        <v>544</v>
      </c>
    </row>
    <row r="23" spans="1:7">
      <c r="D23">
        <f>D19+D20</f>
        <v>1333600000</v>
      </c>
      <c r="E23">
        <f>E19+E20</f>
        <v>333400000</v>
      </c>
    </row>
    <row r="24" spans="1:7" ht="31.5">
      <c r="A24" s="166" t="s">
        <v>203</v>
      </c>
      <c r="B24" s="166"/>
      <c r="C24" s="166"/>
      <c r="D24" s="166"/>
      <c r="E24" s="166"/>
      <c r="F24" s="166"/>
    </row>
    <row r="25" spans="1:7">
      <c r="A25" s="11" t="s">
        <v>33</v>
      </c>
      <c r="B25" s="12">
        <v>25000</v>
      </c>
      <c r="C25" s="12" t="s">
        <v>31</v>
      </c>
      <c r="D25" s="13" t="s">
        <v>29</v>
      </c>
      <c r="E25" s="89">
        <f>E21/B25</f>
        <v>31810.4758</v>
      </c>
      <c r="F25" s="13" t="s">
        <v>30</v>
      </c>
    </row>
    <row r="26" spans="1:7">
      <c r="A26" s="12" t="s">
        <v>32</v>
      </c>
      <c r="B26" s="12">
        <v>20</v>
      </c>
      <c r="C26" s="12" t="s">
        <v>30</v>
      </c>
      <c r="D26" s="13" t="s">
        <v>29</v>
      </c>
      <c r="E26" s="89">
        <f>E25/B26</f>
        <v>1590.52379</v>
      </c>
      <c r="F26" s="13" t="s">
        <v>34</v>
      </c>
    </row>
    <row r="27" spans="1:7">
      <c r="A27" s="12" t="s">
        <v>35</v>
      </c>
      <c r="B27" s="12">
        <v>30</v>
      </c>
      <c r="C27" s="12" t="s">
        <v>34</v>
      </c>
      <c r="D27" s="13" t="s">
        <v>29</v>
      </c>
      <c r="E27" s="89">
        <f>E26/B27</f>
        <v>53.017459666666667</v>
      </c>
      <c r="F27" s="13" t="s">
        <v>36</v>
      </c>
    </row>
    <row r="28" spans="1:7">
      <c r="A28" s="12" t="s">
        <v>37</v>
      </c>
      <c r="B28" s="12">
        <v>12</v>
      </c>
      <c r="C28" s="12" t="s">
        <v>36</v>
      </c>
      <c r="D28" s="13" t="s">
        <v>29</v>
      </c>
      <c r="E28" s="89">
        <f>E27/B28</f>
        <v>4.4181216388888886</v>
      </c>
      <c r="F28" s="13" t="s">
        <v>38</v>
      </c>
    </row>
    <row r="30" spans="1:7" ht="33.75">
      <c r="A30" s="160" t="s">
        <v>497</v>
      </c>
      <c r="B30" s="160"/>
      <c r="C30" s="160"/>
      <c r="D30" s="160"/>
      <c r="E30" s="160"/>
      <c r="F30" s="160"/>
    </row>
    <row r="31" spans="1:7">
      <c r="A31" s="4" t="s">
        <v>551</v>
      </c>
      <c r="B31" s="4">
        <v>186875</v>
      </c>
      <c r="C31" s="4" t="s">
        <v>552</v>
      </c>
      <c r="D31" s="4" t="s">
        <v>549</v>
      </c>
      <c r="E31" s="85">
        <f>D21/B31</f>
        <v>21906.851312374583</v>
      </c>
      <c r="F31" s="4" t="s">
        <v>553</v>
      </c>
    </row>
    <row r="32" spans="1:7">
      <c r="A32" s="4" t="s">
        <v>554</v>
      </c>
      <c r="B32" s="4">
        <v>20</v>
      </c>
      <c r="C32" s="4" t="s">
        <v>553</v>
      </c>
      <c r="D32" s="4" t="s">
        <v>549</v>
      </c>
      <c r="E32" s="85">
        <f>E31/B32</f>
        <v>1095.3425656187292</v>
      </c>
      <c r="F32" s="4" t="s">
        <v>555</v>
      </c>
    </row>
    <row r="33" spans="1:6">
      <c r="A33" s="4" t="s">
        <v>556</v>
      </c>
      <c r="B33" s="4">
        <v>30</v>
      </c>
      <c r="C33" s="4" t="s">
        <v>555</v>
      </c>
      <c r="D33" s="4" t="s">
        <v>549</v>
      </c>
      <c r="E33" s="85">
        <f>E32/B33</f>
        <v>36.511418853957636</v>
      </c>
      <c r="F33" s="4" t="s">
        <v>548</v>
      </c>
    </row>
    <row r="34" spans="1:6">
      <c r="A34" s="4" t="s">
        <v>547</v>
      </c>
      <c r="B34" s="4">
        <v>12</v>
      </c>
      <c r="C34" s="4" t="s">
        <v>548</v>
      </c>
      <c r="D34" s="4" t="s">
        <v>549</v>
      </c>
      <c r="E34" s="85">
        <f>E33/B34</f>
        <v>3.042618237829803</v>
      </c>
      <c r="F34" s="4" t="s">
        <v>550</v>
      </c>
    </row>
    <row r="36" spans="1:6" ht="33.75">
      <c r="A36" s="161" t="s">
        <v>498</v>
      </c>
      <c r="B36" s="161"/>
      <c r="C36" s="161"/>
      <c r="D36" s="161"/>
      <c r="E36" s="161"/>
      <c r="F36" s="161"/>
    </row>
    <row r="37" spans="1:6">
      <c r="A37" s="4" t="s">
        <v>46</v>
      </c>
      <c r="B37" s="4">
        <f>150000</f>
        <v>150000</v>
      </c>
      <c r="C37" s="4" t="s">
        <v>31</v>
      </c>
      <c r="D37" s="4" t="s">
        <v>41</v>
      </c>
      <c r="E37" s="64">
        <f>E21/B37</f>
        <v>5301.7459666666664</v>
      </c>
      <c r="F37" s="4" t="s">
        <v>39</v>
      </c>
    </row>
    <row r="38" spans="1:6">
      <c r="A38" s="4" t="s">
        <v>48</v>
      </c>
      <c r="B38" s="4">
        <v>20</v>
      </c>
      <c r="C38" s="4" t="s">
        <v>39</v>
      </c>
      <c r="D38" s="4" t="s">
        <v>41</v>
      </c>
      <c r="E38" s="64">
        <f>E37/B38</f>
        <v>265.08729833333331</v>
      </c>
      <c r="F38" s="4" t="s">
        <v>34</v>
      </c>
    </row>
    <row r="39" spans="1:6">
      <c r="A39" s="4" t="s">
        <v>49</v>
      </c>
      <c r="B39" s="4">
        <v>30</v>
      </c>
      <c r="C39" s="4" t="s">
        <v>34</v>
      </c>
      <c r="D39" s="4" t="s">
        <v>41</v>
      </c>
      <c r="E39" s="64">
        <f>E38/B39</f>
        <v>8.8362432777777773</v>
      </c>
      <c r="F39" s="4" t="s">
        <v>36</v>
      </c>
    </row>
    <row r="41" spans="1:6" ht="33.75">
      <c r="A41" s="161" t="s">
        <v>557</v>
      </c>
      <c r="B41" s="161"/>
      <c r="C41" s="161"/>
      <c r="D41" s="161"/>
      <c r="E41" s="161"/>
      <c r="F41" s="161"/>
    </row>
    <row r="42" spans="1:6">
      <c r="A42" s="4" t="s">
        <v>561</v>
      </c>
      <c r="B42" s="4">
        <v>48</v>
      </c>
      <c r="C42" s="4" t="s">
        <v>81</v>
      </c>
      <c r="D42" s="4" t="s">
        <v>41</v>
      </c>
      <c r="E42" s="64">
        <f>F21/B42</f>
        <v>4298.333333333333</v>
      </c>
      <c r="F42" s="4" t="s">
        <v>39</v>
      </c>
    </row>
    <row r="43" spans="1:6">
      <c r="A43" s="4" t="s">
        <v>48</v>
      </c>
      <c r="B43" s="4">
        <v>20</v>
      </c>
      <c r="C43" s="4" t="s">
        <v>39</v>
      </c>
      <c r="D43" s="4" t="s">
        <v>41</v>
      </c>
      <c r="E43" s="64">
        <f>E42/B43</f>
        <v>214.91666666666666</v>
      </c>
      <c r="F43" s="4" t="s">
        <v>34</v>
      </c>
    </row>
    <row r="44" spans="1:6">
      <c r="A44" s="4" t="s">
        <v>49</v>
      </c>
      <c r="B44" s="4">
        <v>30</v>
      </c>
      <c r="C44" s="4" t="s">
        <v>34</v>
      </c>
      <c r="D44" s="4" t="s">
        <v>41</v>
      </c>
      <c r="E44" s="64">
        <f>E43/B44</f>
        <v>7.1638888888888888</v>
      </c>
      <c r="F44" s="4" t="s">
        <v>36</v>
      </c>
    </row>
    <row r="46" spans="1:6">
      <c r="A46" s="24" t="s">
        <v>125</v>
      </c>
      <c r="B46" s="71">
        <f>E33</f>
        <v>36.511418853957636</v>
      </c>
      <c r="C46" s="9" t="s">
        <v>36</v>
      </c>
    </row>
    <row r="47" spans="1:6">
      <c r="A47" s="9" t="s">
        <v>127</v>
      </c>
      <c r="B47" s="71">
        <f>E44</f>
        <v>7.1638888888888888</v>
      </c>
      <c r="C47" s="9" t="s">
        <v>36</v>
      </c>
    </row>
    <row r="48" spans="1:6">
      <c r="A48" s="9" t="s">
        <v>126</v>
      </c>
      <c r="B48" s="71">
        <f>E39</f>
        <v>8.8362432777777773</v>
      </c>
      <c r="C48" s="9" t="s">
        <v>36</v>
      </c>
    </row>
    <row r="49" spans="1:3">
      <c r="A49" s="9" t="s">
        <v>277</v>
      </c>
      <c r="B49" s="71">
        <f>SUM(B46:B48)</f>
        <v>52.511551020624303</v>
      </c>
      <c r="C49" s="9" t="s">
        <v>36</v>
      </c>
    </row>
    <row r="50" spans="1:3">
      <c r="A50" s="9" t="s">
        <v>558</v>
      </c>
      <c r="B50" s="71">
        <v>12</v>
      </c>
      <c r="C50" s="9" t="s">
        <v>36</v>
      </c>
    </row>
    <row r="51" spans="1:3">
      <c r="A51" s="9" t="s">
        <v>545</v>
      </c>
      <c r="B51" s="71">
        <f>B49/12</f>
        <v>4.375962585052025</v>
      </c>
      <c r="C51" s="9" t="s">
        <v>38</v>
      </c>
    </row>
  </sheetData>
  <mergeCells count="5">
    <mergeCell ref="A1:G1"/>
    <mergeCell ref="A24:F24"/>
    <mergeCell ref="A30:F30"/>
    <mergeCell ref="A36:F36"/>
    <mergeCell ref="A41:F41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zoomScale="230" zoomScaleNormal="230" workbookViewId="0">
      <selection activeCell="B9" sqref="B9"/>
    </sheetView>
  </sheetViews>
  <sheetFormatPr defaultRowHeight="13.5"/>
  <sheetData>
    <row r="1" spans="1:3">
      <c r="A1" t="s">
        <v>80</v>
      </c>
      <c r="B1">
        <v>6</v>
      </c>
      <c r="C1" t="s">
        <v>81</v>
      </c>
    </row>
    <row r="2" spans="1:3">
      <c r="A2" t="s">
        <v>82</v>
      </c>
      <c r="B2">
        <v>24</v>
      </c>
      <c r="C2" t="s">
        <v>83</v>
      </c>
    </row>
    <row r="3" spans="1:3">
      <c r="A3" t="s">
        <v>84</v>
      </c>
      <c r="B3">
        <f>B2*B1</f>
        <v>144</v>
      </c>
      <c r="C3" t="s">
        <v>81</v>
      </c>
    </row>
    <row r="4" spans="1:3">
      <c r="A4" t="s">
        <v>85</v>
      </c>
      <c r="B4">
        <v>150</v>
      </c>
      <c r="C4" t="s">
        <v>81</v>
      </c>
    </row>
    <row r="5" spans="1:3">
      <c r="A5" t="s">
        <v>86</v>
      </c>
      <c r="B5">
        <v>15</v>
      </c>
      <c r="C5" t="s">
        <v>87</v>
      </c>
    </row>
    <row r="6" spans="1:3">
      <c r="A6" t="s">
        <v>71</v>
      </c>
      <c r="B6">
        <v>31</v>
      </c>
      <c r="C6" t="s">
        <v>34</v>
      </c>
    </row>
    <row r="7" spans="1:3">
      <c r="A7" t="s">
        <v>71</v>
      </c>
      <c r="B7">
        <f>B6*B5</f>
        <v>465</v>
      </c>
      <c r="C7" t="s">
        <v>87</v>
      </c>
    </row>
    <row r="8" spans="1:3">
      <c r="A8" t="s">
        <v>85</v>
      </c>
      <c r="B8">
        <v>470</v>
      </c>
      <c r="C8" t="s">
        <v>87</v>
      </c>
    </row>
    <row r="9" spans="1:3">
      <c r="A9" t="s">
        <v>88</v>
      </c>
      <c r="B9">
        <v>4700</v>
      </c>
      <c r="C9" t="s">
        <v>81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"/>
  <sheetViews>
    <sheetView zoomScale="180" zoomScaleNormal="180" workbookViewId="0">
      <selection activeCell="C13" sqref="C13"/>
    </sheetView>
  </sheetViews>
  <sheetFormatPr defaultRowHeight="13.5"/>
  <cols>
    <col min="3" max="3" width="10.875" bestFit="1" customWidth="1"/>
  </cols>
  <sheetData>
    <row r="1" spans="1:5" ht="31.5">
      <c r="A1" s="178" t="s">
        <v>366</v>
      </c>
      <c r="B1" s="178"/>
      <c r="C1" s="178"/>
      <c r="D1" s="178"/>
      <c r="E1" s="178"/>
    </row>
    <row r="2" spans="1:5">
      <c r="A2" s="15" t="s">
        <v>102</v>
      </c>
      <c r="B2" s="10" t="s">
        <v>102</v>
      </c>
      <c r="C2" s="10" t="s">
        <v>152</v>
      </c>
      <c r="D2" s="10" t="s">
        <v>153</v>
      </c>
      <c r="E2" s="10" t="s">
        <v>113</v>
      </c>
    </row>
    <row r="3" spans="1:5">
      <c r="A3" s="13">
        <v>1</v>
      </c>
      <c r="B3" s="13">
        <v>1</v>
      </c>
      <c r="C3" s="13" t="s">
        <v>154</v>
      </c>
      <c r="D3" s="13">
        <v>5</v>
      </c>
      <c r="E3" s="13">
        <f>(5-D3)*50</f>
        <v>0</v>
      </c>
    </row>
    <row r="4" spans="1:5">
      <c r="A4" s="13">
        <v>1</v>
      </c>
      <c r="B4" s="13">
        <v>1</v>
      </c>
      <c r="C4" s="13" t="s">
        <v>155</v>
      </c>
      <c r="D4" s="13">
        <v>4</v>
      </c>
      <c r="E4" s="13">
        <f t="shared" ref="E4:E13" si="0">(5-D4)*50</f>
        <v>50</v>
      </c>
    </row>
    <row r="5" spans="1:5">
      <c r="A5" s="13">
        <v>1</v>
      </c>
      <c r="B5" s="13">
        <v>1</v>
      </c>
      <c r="C5" s="13" t="s">
        <v>156</v>
      </c>
      <c r="D5" s="13">
        <v>5</v>
      </c>
      <c r="E5" s="13">
        <f t="shared" si="0"/>
        <v>0</v>
      </c>
    </row>
    <row r="6" spans="1:5">
      <c r="A6" s="13">
        <v>1</v>
      </c>
      <c r="B6" s="13">
        <v>1</v>
      </c>
      <c r="C6" s="13" t="s">
        <v>157</v>
      </c>
      <c r="D6" s="13">
        <v>0</v>
      </c>
      <c r="E6" s="13">
        <f t="shared" si="0"/>
        <v>250</v>
      </c>
    </row>
    <row r="7" spans="1:5">
      <c r="A7" s="13">
        <v>2</v>
      </c>
      <c r="B7" s="13">
        <v>2</v>
      </c>
      <c r="C7" s="13" t="s">
        <v>161</v>
      </c>
      <c r="D7" s="13">
        <v>5</v>
      </c>
      <c r="E7" s="13">
        <f t="shared" si="0"/>
        <v>0</v>
      </c>
    </row>
    <row r="8" spans="1:5">
      <c r="A8" s="13">
        <v>2</v>
      </c>
      <c r="B8" s="13">
        <v>2</v>
      </c>
      <c r="C8" s="13" t="s">
        <v>162</v>
      </c>
      <c r="D8" s="13">
        <v>5</v>
      </c>
      <c r="E8" s="13">
        <f t="shared" si="0"/>
        <v>0</v>
      </c>
    </row>
    <row r="9" spans="1:5">
      <c r="A9" s="13">
        <v>2</v>
      </c>
      <c r="B9" s="13">
        <v>2</v>
      </c>
      <c r="C9" s="13" t="s">
        <v>163</v>
      </c>
      <c r="D9" s="13">
        <v>0</v>
      </c>
      <c r="E9" s="13">
        <f t="shared" si="0"/>
        <v>250</v>
      </c>
    </row>
    <row r="10" spans="1:5">
      <c r="A10" s="13">
        <v>2</v>
      </c>
      <c r="B10" s="13">
        <v>2</v>
      </c>
      <c r="C10" s="13" t="s">
        <v>164</v>
      </c>
      <c r="D10" s="13">
        <v>0</v>
      </c>
      <c r="E10" s="13">
        <f t="shared" si="0"/>
        <v>250</v>
      </c>
    </row>
    <row r="11" spans="1:5">
      <c r="A11" s="13">
        <v>3</v>
      </c>
      <c r="B11" s="13">
        <v>3</v>
      </c>
      <c r="C11" s="13" t="s">
        <v>158</v>
      </c>
      <c r="D11" s="13">
        <v>5</v>
      </c>
      <c r="E11" s="13">
        <f t="shared" si="0"/>
        <v>0</v>
      </c>
    </row>
    <row r="12" spans="1:5">
      <c r="A12" s="13">
        <v>3</v>
      </c>
      <c r="B12" s="13">
        <v>3</v>
      </c>
      <c r="C12" s="13" t="s">
        <v>159</v>
      </c>
      <c r="D12" s="13">
        <v>0</v>
      </c>
      <c r="E12" s="13">
        <f t="shared" si="0"/>
        <v>250</v>
      </c>
    </row>
    <row r="13" spans="1:5">
      <c r="A13" s="13">
        <v>3</v>
      </c>
      <c r="B13" s="13">
        <v>3</v>
      </c>
      <c r="C13" s="13" t="s">
        <v>160</v>
      </c>
      <c r="D13" s="13">
        <v>0</v>
      </c>
      <c r="E13" s="13">
        <f t="shared" si="0"/>
        <v>250</v>
      </c>
    </row>
    <row r="14" spans="1:5">
      <c r="A14" s="26"/>
      <c r="B14" s="26"/>
      <c r="C14" s="26"/>
      <c r="D14" s="26"/>
      <c r="E14" s="26">
        <f>SUM(E3:E13)</f>
        <v>1300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D7D0-7E93-49D7-AA47-489E89A02B26}">
  <dimension ref="A1:B19"/>
  <sheetViews>
    <sheetView zoomScale="160" zoomScaleNormal="160" workbookViewId="0">
      <selection activeCell="A19" sqref="A19"/>
    </sheetView>
  </sheetViews>
  <sheetFormatPr defaultRowHeight="13.5"/>
  <cols>
    <col min="1" max="1" width="13.75" bestFit="1" customWidth="1"/>
  </cols>
  <sheetData>
    <row r="1" spans="1:2">
      <c r="A1">
        <v>1500000000</v>
      </c>
    </row>
    <row r="2" spans="1:2">
      <c r="A2">
        <v>1500000000</v>
      </c>
    </row>
    <row r="3" spans="1:2">
      <c r="A3">
        <v>1500000000</v>
      </c>
    </row>
    <row r="4" spans="1:2">
      <c r="A4">
        <v>1500000000</v>
      </c>
    </row>
    <row r="5" spans="1:2">
      <c r="A5">
        <v>1500000000</v>
      </c>
    </row>
    <row r="6" spans="1:2">
      <c r="A6">
        <v>1500000000</v>
      </c>
    </row>
    <row r="7" spans="1:2">
      <c r="A7">
        <v>1500000000</v>
      </c>
    </row>
    <row r="8" spans="1:2">
      <c r="A8">
        <v>1500000000</v>
      </c>
    </row>
    <row r="9" spans="1:2">
      <c r="A9">
        <v>1500000000</v>
      </c>
    </row>
    <row r="10" spans="1:2">
      <c r="A10">
        <f>SUM(A1:A9)</f>
        <v>13500000000</v>
      </c>
      <c r="B10" t="s">
        <v>2</v>
      </c>
    </row>
    <row r="11" spans="1:2">
      <c r="A11">
        <v>186875</v>
      </c>
      <c r="B11" t="s">
        <v>125</v>
      </c>
    </row>
    <row r="12" spans="1:2">
      <c r="A12" s="109">
        <f>A10/A11</f>
        <v>72240.802675585277</v>
      </c>
      <c r="B12" t="s">
        <v>72</v>
      </c>
    </row>
    <row r="13" spans="1:2">
      <c r="A13" s="110">
        <f>A12*48</f>
        <v>3467558.5284280935</v>
      </c>
      <c r="B13" t="s">
        <v>256</v>
      </c>
    </row>
    <row r="14" spans="1:2">
      <c r="A14">
        <v>200000</v>
      </c>
      <c r="B14" t="s">
        <v>752</v>
      </c>
    </row>
    <row r="15" spans="1:2">
      <c r="A15" s="111">
        <f>A13/A14</f>
        <v>17.337792642140467</v>
      </c>
      <c r="B15" t="s">
        <v>753</v>
      </c>
    </row>
    <row r="16" spans="1:2">
      <c r="A16">
        <v>20</v>
      </c>
      <c r="B16" t="s">
        <v>48</v>
      </c>
    </row>
    <row r="17" spans="1:2">
      <c r="A17" s="114">
        <f>A12/A16</f>
        <v>3612.0401337792637</v>
      </c>
      <c r="B17" t="s">
        <v>74</v>
      </c>
    </row>
    <row r="18" spans="1:2">
      <c r="A18" s="115">
        <f>A17/30</f>
        <v>120.40133779264212</v>
      </c>
      <c r="B18" t="s">
        <v>79</v>
      </c>
    </row>
    <row r="19" spans="1:2">
      <c r="A19" s="116">
        <f>A18/12</f>
        <v>10.03344481605351</v>
      </c>
      <c r="B19" t="s">
        <v>75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6"/>
  <sheetViews>
    <sheetView zoomScale="220" zoomScaleNormal="220" workbookViewId="0">
      <selection activeCell="D16" sqref="D16"/>
    </sheetView>
  </sheetViews>
  <sheetFormatPr defaultRowHeight="13.5"/>
  <cols>
    <col min="1" max="2" width="9" style="26"/>
    <col min="3" max="3" width="10" style="26" bestFit="1" customWidth="1"/>
    <col min="4" max="16384" width="9" style="26"/>
  </cols>
  <sheetData>
    <row r="1" spans="1:4" ht="28.5">
      <c r="A1" s="179" t="s">
        <v>365</v>
      </c>
      <c r="B1" s="179"/>
      <c r="C1" s="179"/>
      <c r="D1" s="179"/>
    </row>
    <row r="2" spans="1:4">
      <c r="A2" s="15" t="s">
        <v>102</v>
      </c>
      <c r="B2" s="10" t="s">
        <v>101</v>
      </c>
      <c r="C2" s="10" t="s">
        <v>103</v>
      </c>
      <c r="D2" s="10" t="s">
        <v>113</v>
      </c>
    </row>
    <row r="3" spans="1:4">
      <c r="A3" s="13">
        <v>3</v>
      </c>
      <c r="B3" s="13" t="s">
        <v>104</v>
      </c>
      <c r="C3" s="13">
        <v>5</v>
      </c>
      <c r="D3" s="13">
        <f>(5-C3)*80</f>
        <v>0</v>
      </c>
    </row>
    <row r="4" spans="1:4">
      <c r="A4" s="13">
        <v>4</v>
      </c>
      <c r="B4" s="13" t="s">
        <v>105</v>
      </c>
      <c r="C4" s="13">
        <v>4</v>
      </c>
      <c r="D4" s="13">
        <f t="shared" ref="D4:D15" si="0">(5-C4)*80</f>
        <v>80</v>
      </c>
    </row>
    <row r="5" spans="1:4">
      <c r="A5" s="13">
        <v>4</v>
      </c>
      <c r="B5" s="13" t="s">
        <v>106</v>
      </c>
      <c r="C5" s="13">
        <v>5</v>
      </c>
      <c r="D5" s="13">
        <f t="shared" si="0"/>
        <v>0</v>
      </c>
    </row>
    <row r="6" spans="1:4">
      <c r="A6" s="13">
        <v>4</v>
      </c>
      <c r="B6" s="13" t="s">
        <v>107</v>
      </c>
      <c r="C6" s="13">
        <v>5</v>
      </c>
      <c r="D6" s="13">
        <f t="shared" si="0"/>
        <v>0</v>
      </c>
    </row>
    <row r="7" spans="1:4">
      <c r="A7" s="13">
        <v>4</v>
      </c>
      <c r="B7" s="13" t="s">
        <v>108</v>
      </c>
      <c r="C7" s="13">
        <v>5</v>
      </c>
      <c r="D7" s="13">
        <f t="shared" si="0"/>
        <v>0</v>
      </c>
    </row>
    <row r="8" spans="1:4">
      <c r="A8" s="13">
        <v>5</v>
      </c>
      <c r="B8" s="13" t="s">
        <v>145</v>
      </c>
      <c r="C8" s="13">
        <v>5</v>
      </c>
      <c r="D8" s="13">
        <f t="shared" si="0"/>
        <v>0</v>
      </c>
    </row>
    <row r="9" spans="1:4">
      <c r="A9" s="13">
        <v>5</v>
      </c>
      <c r="B9" s="13" t="s">
        <v>146</v>
      </c>
      <c r="C9" s="13">
        <v>5</v>
      </c>
      <c r="D9" s="13">
        <f t="shared" si="0"/>
        <v>0</v>
      </c>
    </row>
    <row r="10" spans="1:4">
      <c r="A10" s="13">
        <v>5</v>
      </c>
      <c r="B10" s="13" t="s">
        <v>147</v>
      </c>
      <c r="C10" s="13">
        <v>5</v>
      </c>
      <c r="D10" s="13">
        <f t="shared" si="0"/>
        <v>0</v>
      </c>
    </row>
    <row r="11" spans="1:4">
      <c r="A11" s="13">
        <v>5</v>
      </c>
      <c r="B11" s="13" t="s">
        <v>148</v>
      </c>
      <c r="C11" s="13">
        <v>5</v>
      </c>
      <c r="D11" s="13">
        <f t="shared" si="0"/>
        <v>0</v>
      </c>
    </row>
    <row r="12" spans="1:4">
      <c r="A12" s="13">
        <v>6</v>
      </c>
      <c r="B12" s="13" t="s">
        <v>109</v>
      </c>
      <c r="C12" s="13">
        <v>5</v>
      </c>
      <c r="D12" s="13">
        <f t="shared" si="0"/>
        <v>0</v>
      </c>
    </row>
    <row r="13" spans="1:4">
      <c r="A13" s="13">
        <v>6</v>
      </c>
      <c r="B13" s="13" t="s">
        <v>110</v>
      </c>
      <c r="C13" s="13">
        <v>5</v>
      </c>
      <c r="D13" s="13">
        <f t="shared" si="0"/>
        <v>0</v>
      </c>
    </row>
    <row r="14" spans="1:4">
      <c r="A14" s="13">
        <v>6</v>
      </c>
      <c r="B14" s="13" t="s">
        <v>111</v>
      </c>
      <c r="C14" s="13">
        <v>5</v>
      </c>
      <c r="D14" s="13">
        <f t="shared" si="0"/>
        <v>0</v>
      </c>
    </row>
    <row r="15" spans="1:4">
      <c r="A15" s="13">
        <v>6</v>
      </c>
      <c r="B15" s="13" t="s">
        <v>112</v>
      </c>
      <c r="C15" s="13">
        <v>2</v>
      </c>
      <c r="D15" s="13">
        <f t="shared" si="0"/>
        <v>240</v>
      </c>
    </row>
    <row r="16" spans="1:4">
      <c r="D16" s="26">
        <f>SUM(D3:D15)</f>
        <v>320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zoomScale="240" zoomScaleNormal="240" workbookViewId="0">
      <selection activeCell="B41" sqref="B41"/>
    </sheetView>
  </sheetViews>
  <sheetFormatPr defaultRowHeight="13.5"/>
  <cols>
    <col min="1" max="1" width="9.75" style="26" bestFit="1" customWidth="1"/>
    <col min="2" max="2" width="5.75" style="26" bestFit="1" customWidth="1"/>
    <col min="3" max="3" width="11" style="26" bestFit="1" customWidth="1"/>
    <col min="4" max="6" width="9.75" style="26" bestFit="1" customWidth="1"/>
    <col min="7" max="16384" width="9" style="26"/>
  </cols>
  <sheetData>
    <row r="1" spans="1:6" ht="36.75">
      <c r="A1" s="169" t="s">
        <v>358</v>
      </c>
      <c r="B1" s="169"/>
      <c r="C1" s="169"/>
      <c r="D1" s="169"/>
      <c r="E1" s="169"/>
      <c r="F1" s="169"/>
    </row>
    <row r="2" spans="1:6">
      <c r="A2" s="10" t="s">
        <v>364</v>
      </c>
      <c r="B2" s="15" t="s">
        <v>367</v>
      </c>
      <c r="C2" s="10" t="s">
        <v>360</v>
      </c>
      <c r="D2" s="10" t="s">
        <v>361</v>
      </c>
      <c r="E2" s="10" t="s">
        <v>362</v>
      </c>
      <c r="F2" s="10" t="s">
        <v>363</v>
      </c>
    </row>
    <row r="3" spans="1:6">
      <c r="A3" s="12">
        <v>8</v>
      </c>
      <c r="B3" s="11">
        <v>2</v>
      </c>
      <c r="C3" s="11" t="s">
        <v>329</v>
      </c>
      <c r="D3" s="12" t="s">
        <v>345</v>
      </c>
      <c r="E3" s="12">
        <v>1100</v>
      </c>
      <c r="F3" s="12">
        <v>43</v>
      </c>
    </row>
    <row r="4" spans="1:6">
      <c r="A4" s="12">
        <v>8</v>
      </c>
      <c r="B4" s="12">
        <v>2</v>
      </c>
      <c r="C4" s="12" t="s">
        <v>330</v>
      </c>
      <c r="D4" s="12" t="s">
        <v>345</v>
      </c>
      <c r="E4" s="12">
        <v>1000</v>
      </c>
      <c r="F4" s="12">
        <v>43</v>
      </c>
    </row>
    <row r="5" spans="1:6">
      <c r="A5" s="12">
        <v>8</v>
      </c>
      <c r="B5" s="12">
        <v>2</v>
      </c>
      <c r="C5" s="12" t="s">
        <v>331</v>
      </c>
      <c r="D5" s="12" t="s">
        <v>345</v>
      </c>
      <c r="E5" s="12">
        <v>1300</v>
      </c>
      <c r="F5" s="12">
        <v>45</v>
      </c>
    </row>
    <row r="6" spans="1:6">
      <c r="A6" s="12">
        <v>8</v>
      </c>
      <c r="B6" s="12">
        <v>2</v>
      </c>
      <c r="C6" s="12" t="s">
        <v>332</v>
      </c>
      <c r="D6" s="12" t="s">
        <v>345</v>
      </c>
      <c r="E6" s="12">
        <v>6700</v>
      </c>
      <c r="F6" s="12">
        <v>45</v>
      </c>
    </row>
    <row r="7" spans="1:6">
      <c r="A7" s="12">
        <v>8</v>
      </c>
      <c r="B7" s="12">
        <v>2</v>
      </c>
      <c r="C7" s="12" t="s">
        <v>333</v>
      </c>
      <c r="D7" s="12" t="s">
        <v>345</v>
      </c>
      <c r="E7" s="12">
        <v>1500</v>
      </c>
      <c r="F7" s="12">
        <v>46</v>
      </c>
    </row>
    <row r="8" spans="1:6">
      <c r="A8" s="12">
        <v>8</v>
      </c>
      <c r="B8" s="12">
        <v>2</v>
      </c>
      <c r="C8" s="12" t="s">
        <v>334</v>
      </c>
      <c r="D8" s="12" t="s">
        <v>345</v>
      </c>
      <c r="E8" s="12">
        <v>900</v>
      </c>
      <c r="F8" s="12">
        <v>46</v>
      </c>
    </row>
    <row r="9" spans="1:6">
      <c r="A9" s="12">
        <v>8</v>
      </c>
      <c r="B9" s="12">
        <v>2</v>
      </c>
      <c r="C9" s="12" t="s">
        <v>335</v>
      </c>
      <c r="D9" s="12" t="s">
        <v>345</v>
      </c>
      <c r="E9" s="12">
        <v>1100</v>
      </c>
      <c r="F9" s="12">
        <v>48</v>
      </c>
    </row>
    <row r="10" spans="1:6">
      <c r="A10" s="12">
        <v>8</v>
      </c>
      <c r="B10" s="12">
        <v>2</v>
      </c>
      <c r="C10" s="12" t="s">
        <v>336</v>
      </c>
      <c r="D10" s="12" t="s">
        <v>345</v>
      </c>
      <c r="E10" s="12">
        <v>3000</v>
      </c>
      <c r="F10" s="12">
        <v>48</v>
      </c>
    </row>
    <row r="11" spans="1:6">
      <c r="A11" s="12">
        <v>8</v>
      </c>
      <c r="B11" s="12">
        <v>2</v>
      </c>
      <c r="C11" s="12" t="s">
        <v>337</v>
      </c>
      <c r="D11" s="12" t="s">
        <v>345</v>
      </c>
      <c r="E11" s="12">
        <v>2700</v>
      </c>
      <c r="F11" s="12">
        <v>50</v>
      </c>
    </row>
    <row r="12" spans="1:6">
      <c r="A12" s="12">
        <v>8</v>
      </c>
      <c r="B12" s="12">
        <v>2</v>
      </c>
      <c r="C12" s="12" t="s">
        <v>338</v>
      </c>
      <c r="D12" s="12" t="s">
        <v>345</v>
      </c>
      <c r="E12" s="12">
        <v>2300</v>
      </c>
      <c r="F12" s="12">
        <v>50</v>
      </c>
    </row>
    <row r="13" spans="1:6">
      <c r="A13" s="12">
        <v>9</v>
      </c>
      <c r="B13" s="12">
        <v>2</v>
      </c>
      <c r="C13" s="12" t="s">
        <v>339</v>
      </c>
      <c r="D13" s="12" t="s">
        <v>345</v>
      </c>
      <c r="E13" s="12">
        <v>2700</v>
      </c>
      <c r="F13" s="12">
        <v>51</v>
      </c>
    </row>
    <row r="14" spans="1:6">
      <c r="A14" s="12">
        <v>9</v>
      </c>
      <c r="B14" s="12">
        <v>2</v>
      </c>
      <c r="C14" s="12" t="s">
        <v>340</v>
      </c>
      <c r="D14" s="12" t="s">
        <v>345</v>
      </c>
      <c r="E14" s="12">
        <v>3000</v>
      </c>
      <c r="F14" s="12">
        <v>51</v>
      </c>
    </row>
    <row r="15" spans="1:6">
      <c r="A15" s="12">
        <v>9</v>
      </c>
      <c r="B15" s="12">
        <v>2</v>
      </c>
      <c r="C15" s="12" t="s">
        <v>341</v>
      </c>
      <c r="D15" s="12" t="s">
        <v>345</v>
      </c>
      <c r="E15" s="12">
        <v>1800</v>
      </c>
      <c r="F15" s="12">
        <v>53</v>
      </c>
    </row>
    <row r="16" spans="1:6">
      <c r="A16" s="12">
        <v>9</v>
      </c>
      <c r="B16" s="12">
        <v>2</v>
      </c>
      <c r="C16" s="12" t="s">
        <v>342</v>
      </c>
      <c r="D16" s="12" t="s">
        <v>345</v>
      </c>
      <c r="E16" s="12">
        <v>6000</v>
      </c>
      <c r="F16" s="12">
        <v>53</v>
      </c>
    </row>
    <row r="17" spans="1:6">
      <c r="A17" s="12">
        <v>9</v>
      </c>
      <c r="B17" s="12">
        <v>1</v>
      </c>
      <c r="C17" s="12" t="s">
        <v>343</v>
      </c>
      <c r="D17" s="12" t="s">
        <v>345</v>
      </c>
      <c r="E17" s="12">
        <v>2700</v>
      </c>
      <c r="F17" s="12">
        <v>55</v>
      </c>
    </row>
    <row r="18" spans="1:6">
      <c r="A18" s="12">
        <v>9</v>
      </c>
      <c r="B18" s="12">
        <v>2</v>
      </c>
      <c r="C18" s="12" t="s">
        <v>344</v>
      </c>
      <c r="D18" s="12" t="s">
        <v>345</v>
      </c>
      <c r="E18" s="12">
        <v>1800</v>
      </c>
      <c r="F18" s="12">
        <v>55</v>
      </c>
    </row>
    <row r="19" spans="1:6">
      <c r="A19" s="13">
        <v>10</v>
      </c>
      <c r="B19" s="13">
        <v>1</v>
      </c>
      <c r="C19" s="13" t="s">
        <v>359</v>
      </c>
      <c r="D19" s="13" t="s">
        <v>346</v>
      </c>
      <c r="E19" s="13">
        <v>7300</v>
      </c>
      <c r="F19" s="13">
        <v>56</v>
      </c>
    </row>
    <row r="20" spans="1:6">
      <c r="A20" s="13">
        <v>10</v>
      </c>
      <c r="B20" s="13">
        <v>0</v>
      </c>
      <c r="C20" s="13" t="s">
        <v>347</v>
      </c>
      <c r="D20" s="13" t="s">
        <v>346</v>
      </c>
      <c r="E20" s="13">
        <v>6300</v>
      </c>
      <c r="F20" s="13">
        <v>56</v>
      </c>
    </row>
    <row r="21" spans="1:6">
      <c r="A21" s="13">
        <v>10</v>
      </c>
      <c r="B21" s="13">
        <v>1</v>
      </c>
      <c r="C21" s="13" t="s">
        <v>348</v>
      </c>
      <c r="D21" s="13" t="s">
        <v>346</v>
      </c>
      <c r="E21" s="13">
        <v>8700</v>
      </c>
      <c r="F21" s="13">
        <v>58</v>
      </c>
    </row>
    <row r="22" spans="1:6">
      <c r="A22" s="13">
        <v>10</v>
      </c>
      <c r="B22" s="13">
        <v>0</v>
      </c>
      <c r="C22" s="13" t="s">
        <v>349</v>
      </c>
      <c r="D22" s="13" t="s">
        <v>346</v>
      </c>
      <c r="E22" s="13">
        <v>10700</v>
      </c>
      <c r="F22" s="13">
        <v>58</v>
      </c>
    </row>
    <row r="23" spans="1:6">
      <c r="A23" s="13">
        <v>10</v>
      </c>
      <c r="B23" s="13">
        <v>1</v>
      </c>
      <c r="C23" s="13" t="s">
        <v>350</v>
      </c>
      <c r="D23" s="13" t="s">
        <v>346</v>
      </c>
      <c r="E23" s="13">
        <v>10300</v>
      </c>
      <c r="F23" s="13">
        <v>60</v>
      </c>
    </row>
    <row r="24" spans="1:6">
      <c r="A24" s="13">
        <v>10</v>
      </c>
      <c r="B24" s="13">
        <v>0</v>
      </c>
      <c r="C24" s="13" t="s">
        <v>351</v>
      </c>
      <c r="D24" s="13" t="s">
        <v>346</v>
      </c>
      <c r="E24" s="13">
        <v>6700</v>
      </c>
      <c r="F24" s="13">
        <v>60</v>
      </c>
    </row>
    <row r="25" spans="1:6">
      <c r="A25" s="13">
        <v>10</v>
      </c>
      <c r="B25" s="13">
        <v>1</v>
      </c>
      <c r="C25" s="13" t="s">
        <v>352</v>
      </c>
      <c r="D25" s="13" t="s">
        <v>346</v>
      </c>
      <c r="E25" s="13">
        <v>6700</v>
      </c>
      <c r="F25" s="13">
        <v>61</v>
      </c>
    </row>
    <row r="26" spans="1:6">
      <c r="A26" s="13">
        <v>10</v>
      </c>
      <c r="B26" s="13">
        <v>0</v>
      </c>
      <c r="C26" s="13" t="s">
        <v>353</v>
      </c>
      <c r="D26" s="13" t="s">
        <v>346</v>
      </c>
      <c r="E26" s="13">
        <v>6300</v>
      </c>
      <c r="F26" s="13">
        <v>61</v>
      </c>
    </row>
    <row r="27" spans="1:6">
      <c r="A27" s="13">
        <v>10</v>
      </c>
      <c r="B27" s="13">
        <v>0</v>
      </c>
      <c r="C27" s="13" t="s">
        <v>354</v>
      </c>
      <c r="D27" s="13" t="s">
        <v>346</v>
      </c>
      <c r="E27" s="13">
        <v>8300</v>
      </c>
      <c r="F27" s="13">
        <v>63</v>
      </c>
    </row>
    <row r="28" spans="1:6">
      <c r="A28" s="13">
        <v>10</v>
      </c>
      <c r="B28" s="13">
        <v>0</v>
      </c>
      <c r="C28" s="13" t="s">
        <v>355</v>
      </c>
      <c r="D28" s="13" t="s">
        <v>346</v>
      </c>
      <c r="E28" s="13">
        <v>10000</v>
      </c>
      <c r="F28" s="13">
        <v>63</v>
      </c>
    </row>
    <row r="29" spans="1:6">
      <c r="A29" s="43">
        <v>11</v>
      </c>
      <c r="B29" s="43">
        <v>2</v>
      </c>
      <c r="C29" s="43" t="s">
        <v>368</v>
      </c>
      <c r="D29" s="44" t="s">
        <v>369</v>
      </c>
      <c r="E29" s="44">
        <v>11000</v>
      </c>
      <c r="F29" s="44">
        <v>65</v>
      </c>
    </row>
    <row r="30" spans="1:6">
      <c r="A30" s="44">
        <v>11</v>
      </c>
      <c r="B30" s="44">
        <v>0</v>
      </c>
      <c r="C30" s="44" t="s">
        <v>370</v>
      </c>
      <c r="D30" s="44" t="s">
        <v>369</v>
      </c>
      <c r="E30" s="44">
        <v>9500</v>
      </c>
      <c r="F30" s="44">
        <v>65</v>
      </c>
    </row>
    <row r="31" spans="1:6">
      <c r="A31" s="44">
        <v>11</v>
      </c>
      <c r="B31" s="44">
        <v>1</v>
      </c>
      <c r="C31" s="44" t="s">
        <v>371</v>
      </c>
      <c r="D31" s="44" t="s">
        <v>369</v>
      </c>
      <c r="E31" s="44">
        <v>6000</v>
      </c>
      <c r="F31" s="44">
        <v>66</v>
      </c>
    </row>
    <row r="32" spans="1:6">
      <c r="A32" s="44">
        <v>11</v>
      </c>
      <c r="B32" s="44">
        <v>1</v>
      </c>
      <c r="C32" s="44" t="s">
        <v>372</v>
      </c>
      <c r="D32" s="44" t="s">
        <v>369</v>
      </c>
      <c r="E32" s="44">
        <v>6700</v>
      </c>
      <c r="F32" s="44">
        <v>66</v>
      </c>
    </row>
    <row r="33" spans="1:6">
      <c r="A33" s="44">
        <v>11</v>
      </c>
      <c r="B33" s="44">
        <v>2</v>
      </c>
      <c r="C33" s="44" t="s">
        <v>373</v>
      </c>
      <c r="D33" s="44" t="s">
        <v>369</v>
      </c>
      <c r="E33" s="44">
        <v>7700</v>
      </c>
      <c r="F33" s="44">
        <v>68</v>
      </c>
    </row>
    <row r="34" spans="1:6">
      <c r="A34" s="44">
        <v>11</v>
      </c>
      <c r="B34" s="44">
        <v>2</v>
      </c>
      <c r="C34" s="44" t="s">
        <v>374</v>
      </c>
      <c r="D34" s="44" t="s">
        <v>369</v>
      </c>
      <c r="E34" s="44">
        <v>7400</v>
      </c>
      <c r="F34" s="44">
        <v>68</v>
      </c>
    </row>
    <row r="35" spans="1:6">
      <c r="A35" s="44">
        <v>11</v>
      </c>
      <c r="B35" s="44">
        <v>1</v>
      </c>
      <c r="C35" s="44" t="s">
        <v>375</v>
      </c>
      <c r="D35" s="44" t="s">
        <v>369</v>
      </c>
      <c r="E35" s="44">
        <v>13400</v>
      </c>
      <c r="F35" s="44">
        <v>70</v>
      </c>
    </row>
    <row r="36" spans="1:6">
      <c r="A36" s="44">
        <v>11</v>
      </c>
      <c r="B36" s="44">
        <v>2</v>
      </c>
      <c r="C36" s="44" t="s">
        <v>376</v>
      </c>
      <c r="D36" s="44" t="s">
        <v>369</v>
      </c>
      <c r="E36" s="44">
        <v>4000</v>
      </c>
      <c r="F36" s="44">
        <v>70</v>
      </c>
    </row>
    <row r="37" spans="1:6">
      <c r="A37" s="44">
        <v>11</v>
      </c>
      <c r="B37" s="44">
        <v>2</v>
      </c>
      <c r="C37" s="44" t="s">
        <v>377</v>
      </c>
      <c r="D37" s="44" t="s">
        <v>369</v>
      </c>
      <c r="E37" s="44">
        <v>4000</v>
      </c>
      <c r="F37" s="44">
        <v>71</v>
      </c>
    </row>
    <row r="38" spans="1:6">
      <c r="A38" s="44">
        <v>11</v>
      </c>
      <c r="B38" s="44">
        <v>1</v>
      </c>
      <c r="C38" s="44" t="s">
        <v>378</v>
      </c>
      <c r="D38" s="44" t="s">
        <v>369</v>
      </c>
      <c r="E38" s="44">
        <v>6700</v>
      </c>
      <c r="F38" s="44">
        <v>71</v>
      </c>
    </row>
    <row r="39" spans="1:6">
      <c r="A39" s="13">
        <v>11</v>
      </c>
      <c r="B39" s="13">
        <v>2</v>
      </c>
      <c r="C39" s="13" t="s">
        <v>356</v>
      </c>
      <c r="D39" s="13" t="s">
        <v>346</v>
      </c>
      <c r="E39" s="13">
        <v>10000</v>
      </c>
      <c r="F39" s="13">
        <v>73</v>
      </c>
    </row>
    <row r="40" spans="1:6">
      <c r="A40" s="13">
        <v>12</v>
      </c>
      <c r="B40" s="13">
        <v>1</v>
      </c>
      <c r="C40" s="13" t="s">
        <v>357</v>
      </c>
      <c r="D40" s="13" t="s">
        <v>346</v>
      </c>
      <c r="E40" s="13">
        <v>6300</v>
      </c>
      <c r="F40" s="13">
        <v>73</v>
      </c>
    </row>
    <row r="41" spans="1:6">
      <c r="E41" s="26">
        <f>SUM(E3:E40)</f>
        <v>213600</v>
      </c>
      <c r="F41" s="26">
        <f>SUM(F3:F40)</f>
        <v>2204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94"/>
  <sheetViews>
    <sheetView zoomScale="175" zoomScaleNormal="175" workbookViewId="0">
      <selection activeCell="B6" sqref="B6"/>
    </sheetView>
  </sheetViews>
  <sheetFormatPr defaultRowHeight="13.5"/>
  <cols>
    <col min="1" max="2" width="9" style="45"/>
    <col min="3" max="3" width="10.5" style="45" customWidth="1"/>
    <col min="4" max="16384" width="9" style="45"/>
  </cols>
  <sheetData>
    <row r="1" spans="1:3">
      <c r="A1" s="11" t="s">
        <v>385</v>
      </c>
      <c r="B1" s="45" t="s">
        <v>384</v>
      </c>
      <c r="C1" s="45" t="s">
        <v>386</v>
      </c>
    </row>
    <row r="2" spans="1:3">
      <c r="A2" s="45">
        <v>80000</v>
      </c>
      <c r="B2" s="45">
        <v>14000</v>
      </c>
      <c r="C2" s="45">
        <f>A2/B2</f>
        <v>5.7142857142857144</v>
      </c>
    </row>
    <row r="3" spans="1:3">
      <c r="A3" s="45">
        <v>90000</v>
      </c>
      <c r="B3" s="45">
        <v>14000</v>
      </c>
      <c r="C3" s="45">
        <f t="shared" ref="C3:C66" si="0">A3/B3</f>
        <v>6.4285714285714288</v>
      </c>
    </row>
    <row r="4" spans="1:3">
      <c r="A4" s="45">
        <v>100000</v>
      </c>
      <c r="B4" s="45">
        <v>14000</v>
      </c>
      <c r="C4" s="45">
        <f t="shared" si="0"/>
        <v>7.1428571428571432</v>
      </c>
    </row>
    <row r="5" spans="1:3">
      <c r="A5" s="45">
        <v>110000</v>
      </c>
      <c r="B5" s="45">
        <v>14000</v>
      </c>
      <c r="C5" s="45">
        <f t="shared" si="0"/>
        <v>7.8571428571428568</v>
      </c>
    </row>
    <row r="6" spans="1:3">
      <c r="A6" s="45">
        <v>120000</v>
      </c>
      <c r="B6" s="45">
        <v>14000</v>
      </c>
      <c r="C6" s="45">
        <f t="shared" si="0"/>
        <v>8.5714285714285712</v>
      </c>
    </row>
    <row r="7" spans="1:3">
      <c r="A7" s="45">
        <v>130000</v>
      </c>
      <c r="B7" s="45">
        <v>14000</v>
      </c>
      <c r="C7" s="45">
        <f t="shared" si="0"/>
        <v>9.2857142857142865</v>
      </c>
    </row>
    <row r="8" spans="1:3">
      <c r="A8" s="45">
        <v>140000</v>
      </c>
      <c r="B8" s="45">
        <v>14000</v>
      </c>
      <c r="C8" s="45">
        <f t="shared" si="0"/>
        <v>10</v>
      </c>
    </row>
    <row r="9" spans="1:3">
      <c r="A9" s="45">
        <v>150000</v>
      </c>
      <c r="B9" s="45">
        <v>14000</v>
      </c>
      <c r="C9" s="45">
        <f t="shared" si="0"/>
        <v>10.714285714285714</v>
      </c>
    </row>
    <row r="10" spans="1:3">
      <c r="A10" s="45">
        <v>160000</v>
      </c>
      <c r="B10" s="45">
        <v>14000</v>
      </c>
      <c r="C10" s="45">
        <f t="shared" si="0"/>
        <v>11.428571428571429</v>
      </c>
    </row>
    <row r="11" spans="1:3">
      <c r="A11" s="45">
        <v>170000</v>
      </c>
      <c r="B11" s="45">
        <v>14000</v>
      </c>
      <c r="C11" s="45">
        <f t="shared" si="0"/>
        <v>12.142857142857142</v>
      </c>
    </row>
    <row r="12" spans="1:3">
      <c r="A12" s="45">
        <v>180000</v>
      </c>
      <c r="B12" s="45">
        <v>14000</v>
      </c>
      <c r="C12" s="45">
        <f t="shared" si="0"/>
        <v>12.857142857142858</v>
      </c>
    </row>
    <row r="13" spans="1:3">
      <c r="A13" s="45">
        <v>190000</v>
      </c>
      <c r="B13" s="45">
        <v>14000</v>
      </c>
      <c r="C13" s="45">
        <f t="shared" si="0"/>
        <v>13.571428571428571</v>
      </c>
    </row>
    <row r="14" spans="1:3">
      <c r="A14" s="45">
        <v>200000</v>
      </c>
      <c r="B14" s="45">
        <v>14000</v>
      </c>
      <c r="C14" s="45">
        <f t="shared" si="0"/>
        <v>14.285714285714286</v>
      </c>
    </row>
    <row r="15" spans="1:3">
      <c r="A15" s="45">
        <v>210000</v>
      </c>
      <c r="B15" s="45">
        <v>14000</v>
      </c>
      <c r="C15" s="45">
        <f t="shared" si="0"/>
        <v>15</v>
      </c>
    </row>
    <row r="16" spans="1:3">
      <c r="A16" s="45">
        <v>220000</v>
      </c>
      <c r="B16" s="45">
        <v>14000</v>
      </c>
      <c r="C16" s="45">
        <f t="shared" si="0"/>
        <v>15.714285714285714</v>
      </c>
    </row>
    <row r="17" spans="1:3">
      <c r="A17" s="45">
        <v>230000</v>
      </c>
      <c r="B17" s="45">
        <v>14000</v>
      </c>
      <c r="C17" s="45">
        <f t="shared" si="0"/>
        <v>16.428571428571427</v>
      </c>
    </row>
    <row r="18" spans="1:3">
      <c r="A18" s="45">
        <v>240000</v>
      </c>
      <c r="B18" s="45">
        <v>14000</v>
      </c>
      <c r="C18" s="45">
        <f t="shared" si="0"/>
        <v>17.142857142857142</v>
      </c>
    </row>
    <row r="19" spans="1:3">
      <c r="A19" s="45">
        <v>250000</v>
      </c>
      <c r="B19" s="45">
        <v>14000</v>
      </c>
      <c r="C19" s="45">
        <f t="shared" si="0"/>
        <v>17.857142857142858</v>
      </c>
    </row>
    <row r="20" spans="1:3">
      <c r="A20" s="45">
        <v>260000</v>
      </c>
      <c r="B20" s="45">
        <v>14000</v>
      </c>
      <c r="C20" s="45">
        <f t="shared" si="0"/>
        <v>18.571428571428573</v>
      </c>
    </row>
    <row r="21" spans="1:3">
      <c r="A21" s="45">
        <v>270000</v>
      </c>
      <c r="B21" s="45">
        <v>14000</v>
      </c>
      <c r="C21" s="45">
        <f t="shared" si="0"/>
        <v>19.285714285714285</v>
      </c>
    </row>
    <row r="22" spans="1:3">
      <c r="A22" s="45">
        <v>280000</v>
      </c>
      <c r="B22" s="45">
        <v>14000</v>
      </c>
      <c r="C22" s="45">
        <f t="shared" si="0"/>
        <v>20</v>
      </c>
    </row>
    <row r="23" spans="1:3">
      <c r="A23" s="45">
        <v>290000</v>
      </c>
      <c r="B23" s="45">
        <v>14000</v>
      </c>
      <c r="C23" s="45">
        <f t="shared" si="0"/>
        <v>20.714285714285715</v>
      </c>
    </row>
    <row r="24" spans="1:3">
      <c r="A24" s="45">
        <v>300000</v>
      </c>
      <c r="B24" s="45">
        <v>14000</v>
      </c>
      <c r="C24" s="45">
        <f t="shared" si="0"/>
        <v>21.428571428571427</v>
      </c>
    </row>
    <row r="25" spans="1:3">
      <c r="A25" s="45">
        <v>310000</v>
      </c>
      <c r="B25" s="45">
        <v>14000</v>
      </c>
      <c r="C25" s="45">
        <f t="shared" si="0"/>
        <v>22.142857142857142</v>
      </c>
    </row>
    <row r="26" spans="1:3">
      <c r="A26" s="45">
        <v>320000</v>
      </c>
      <c r="B26" s="45">
        <v>14000</v>
      </c>
      <c r="C26" s="45">
        <f t="shared" si="0"/>
        <v>22.857142857142858</v>
      </c>
    </row>
    <row r="27" spans="1:3">
      <c r="A27" s="45">
        <v>330000</v>
      </c>
      <c r="B27" s="45">
        <v>14000</v>
      </c>
      <c r="C27" s="45">
        <f t="shared" si="0"/>
        <v>23.571428571428573</v>
      </c>
    </row>
    <row r="28" spans="1:3">
      <c r="A28" s="45">
        <v>340000</v>
      </c>
      <c r="B28" s="45">
        <v>14000</v>
      </c>
      <c r="C28" s="45">
        <f t="shared" si="0"/>
        <v>24.285714285714285</v>
      </c>
    </row>
    <row r="29" spans="1:3">
      <c r="A29" s="45">
        <v>350000</v>
      </c>
      <c r="B29" s="45">
        <v>14000</v>
      </c>
      <c r="C29" s="45">
        <f t="shared" si="0"/>
        <v>25</v>
      </c>
    </row>
    <row r="30" spans="1:3">
      <c r="A30" s="45">
        <v>360000</v>
      </c>
      <c r="B30" s="45">
        <v>14000</v>
      </c>
      <c r="C30" s="45">
        <f t="shared" si="0"/>
        <v>25.714285714285715</v>
      </c>
    </row>
    <row r="31" spans="1:3">
      <c r="A31" s="45">
        <v>370000</v>
      </c>
      <c r="B31" s="45">
        <v>14000</v>
      </c>
      <c r="C31" s="45">
        <f t="shared" si="0"/>
        <v>26.428571428571427</v>
      </c>
    </row>
    <row r="32" spans="1:3">
      <c r="A32" s="45">
        <v>380000</v>
      </c>
      <c r="B32" s="45">
        <v>14000</v>
      </c>
      <c r="C32" s="45">
        <f t="shared" si="0"/>
        <v>27.142857142857142</v>
      </c>
    </row>
    <row r="33" spans="1:3">
      <c r="A33" s="45">
        <v>390000</v>
      </c>
      <c r="B33" s="45">
        <v>14000</v>
      </c>
      <c r="C33" s="45">
        <f t="shared" si="0"/>
        <v>27.857142857142858</v>
      </c>
    </row>
    <row r="34" spans="1:3">
      <c r="A34" s="45">
        <v>400000</v>
      </c>
      <c r="B34" s="45">
        <v>14000</v>
      </c>
      <c r="C34" s="45">
        <f t="shared" si="0"/>
        <v>28.571428571428573</v>
      </c>
    </row>
    <row r="35" spans="1:3">
      <c r="A35" s="45">
        <v>410000</v>
      </c>
      <c r="B35" s="45">
        <v>14000</v>
      </c>
      <c r="C35" s="45">
        <f t="shared" si="0"/>
        <v>29.285714285714285</v>
      </c>
    </row>
    <row r="36" spans="1:3">
      <c r="A36" s="45">
        <v>420000</v>
      </c>
      <c r="B36" s="45">
        <v>14000</v>
      </c>
      <c r="C36" s="45">
        <f t="shared" si="0"/>
        <v>30</v>
      </c>
    </row>
    <row r="37" spans="1:3">
      <c r="A37" s="45">
        <v>430000</v>
      </c>
      <c r="B37" s="45">
        <v>14000</v>
      </c>
      <c r="C37" s="45">
        <f t="shared" si="0"/>
        <v>30.714285714285715</v>
      </c>
    </row>
    <row r="38" spans="1:3">
      <c r="A38" s="45">
        <v>440000</v>
      </c>
      <c r="B38" s="45">
        <v>14000</v>
      </c>
      <c r="C38" s="45">
        <f t="shared" si="0"/>
        <v>31.428571428571427</v>
      </c>
    </row>
    <row r="39" spans="1:3">
      <c r="A39" s="45">
        <v>450000</v>
      </c>
      <c r="B39" s="45">
        <v>14000</v>
      </c>
      <c r="C39" s="45">
        <f t="shared" si="0"/>
        <v>32.142857142857146</v>
      </c>
    </row>
    <row r="40" spans="1:3">
      <c r="A40" s="45">
        <v>460000</v>
      </c>
      <c r="B40" s="45">
        <v>14000</v>
      </c>
      <c r="C40" s="45">
        <f t="shared" si="0"/>
        <v>32.857142857142854</v>
      </c>
    </row>
    <row r="41" spans="1:3">
      <c r="A41" s="45">
        <v>470000</v>
      </c>
      <c r="B41" s="45">
        <v>14000</v>
      </c>
      <c r="C41" s="45">
        <f t="shared" si="0"/>
        <v>33.571428571428569</v>
      </c>
    </row>
    <row r="42" spans="1:3">
      <c r="A42" s="45">
        <v>480000</v>
      </c>
      <c r="B42" s="45">
        <v>14000</v>
      </c>
      <c r="C42" s="45">
        <f t="shared" si="0"/>
        <v>34.285714285714285</v>
      </c>
    </row>
    <row r="43" spans="1:3">
      <c r="A43" s="45">
        <v>490000</v>
      </c>
      <c r="B43" s="45">
        <v>14000</v>
      </c>
      <c r="C43" s="45">
        <f t="shared" si="0"/>
        <v>35</v>
      </c>
    </row>
    <row r="44" spans="1:3">
      <c r="A44" s="45">
        <v>500000</v>
      </c>
      <c r="B44" s="45">
        <v>14000</v>
      </c>
      <c r="C44" s="45">
        <f t="shared" si="0"/>
        <v>35.714285714285715</v>
      </c>
    </row>
    <row r="45" spans="1:3">
      <c r="A45" s="45">
        <v>510000</v>
      </c>
      <c r="B45" s="45">
        <v>14000</v>
      </c>
      <c r="C45" s="45">
        <f t="shared" si="0"/>
        <v>36.428571428571431</v>
      </c>
    </row>
    <row r="46" spans="1:3">
      <c r="A46" s="45">
        <v>520000</v>
      </c>
      <c r="B46" s="45">
        <v>14000</v>
      </c>
      <c r="C46" s="45">
        <f t="shared" si="0"/>
        <v>37.142857142857146</v>
      </c>
    </row>
    <row r="47" spans="1:3">
      <c r="A47" s="45">
        <v>530000</v>
      </c>
      <c r="B47" s="45">
        <v>14000</v>
      </c>
      <c r="C47" s="45">
        <f t="shared" si="0"/>
        <v>37.857142857142854</v>
      </c>
    </row>
    <row r="48" spans="1:3">
      <c r="A48" s="45">
        <v>540000</v>
      </c>
      <c r="B48" s="45">
        <v>14000</v>
      </c>
      <c r="C48" s="45">
        <f t="shared" si="0"/>
        <v>38.571428571428569</v>
      </c>
    </row>
    <row r="49" spans="1:3">
      <c r="A49" s="45">
        <v>550000</v>
      </c>
      <c r="B49" s="45">
        <v>14000</v>
      </c>
      <c r="C49" s="45">
        <f t="shared" si="0"/>
        <v>39.285714285714285</v>
      </c>
    </row>
    <row r="50" spans="1:3">
      <c r="A50" s="45">
        <v>560000</v>
      </c>
      <c r="B50" s="45">
        <v>14000</v>
      </c>
      <c r="C50" s="45">
        <f t="shared" si="0"/>
        <v>40</v>
      </c>
    </row>
    <row r="51" spans="1:3">
      <c r="A51" s="45">
        <v>570000</v>
      </c>
      <c r="B51" s="45">
        <v>14000</v>
      </c>
      <c r="C51" s="45">
        <f t="shared" si="0"/>
        <v>40.714285714285715</v>
      </c>
    </row>
    <row r="52" spans="1:3">
      <c r="A52" s="45">
        <v>580000</v>
      </c>
      <c r="B52" s="45">
        <v>14000</v>
      </c>
      <c r="C52" s="45">
        <f t="shared" si="0"/>
        <v>41.428571428571431</v>
      </c>
    </row>
    <row r="53" spans="1:3">
      <c r="A53" s="45">
        <v>590000</v>
      </c>
      <c r="B53" s="45">
        <v>14000</v>
      </c>
      <c r="C53" s="45">
        <f t="shared" si="0"/>
        <v>42.142857142857146</v>
      </c>
    </row>
    <row r="54" spans="1:3">
      <c r="A54" s="45">
        <v>600000</v>
      </c>
      <c r="B54" s="45">
        <v>14000</v>
      </c>
      <c r="C54" s="45">
        <f t="shared" si="0"/>
        <v>42.857142857142854</v>
      </c>
    </row>
    <row r="55" spans="1:3">
      <c r="A55" s="45">
        <v>610000</v>
      </c>
      <c r="B55" s="45">
        <v>14000</v>
      </c>
      <c r="C55" s="45">
        <f t="shared" si="0"/>
        <v>43.571428571428569</v>
      </c>
    </row>
    <row r="56" spans="1:3">
      <c r="A56" s="45">
        <v>620000</v>
      </c>
      <c r="B56" s="45">
        <v>14000</v>
      </c>
      <c r="C56" s="45">
        <f t="shared" si="0"/>
        <v>44.285714285714285</v>
      </c>
    </row>
    <row r="57" spans="1:3">
      <c r="A57" s="45">
        <v>630000</v>
      </c>
      <c r="B57" s="45">
        <v>14000</v>
      </c>
      <c r="C57" s="45">
        <f t="shared" si="0"/>
        <v>45</v>
      </c>
    </row>
    <row r="58" spans="1:3">
      <c r="A58" s="45">
        <v>640000</v>
      </c>
      <c r="B58" s="45">
        <v>14000</v>
      </c>
      <c r="C58" s="45">
        <f t="shared" si="0"/>
        <v>45.714285714285715</v>
      </c>
    </row>
    <row r="59" spans="1:3">
      <c r="A59" s="45">
        <v>650000</v>
      </c>
      <c r="B59" s="45">
        <v>14000</v>
      </c>
      <c r="C59" s="45">
        <f t="shared" si="0"/>
        <v>46.428571428571431</v>
      </c>
    </row>
    <row r="60" spans="1:3">
      <c r="A60" s="45">
        <v>660000</v>
      </c>
      <c r="B60" s="45">
        <v>14000</v>
      </c>
      <c r="C60" s="45">
        <f t="shared" si="0"/>
        <v>47.142857142857146</v>
      </c>
    </row>
    <row r="61" spans="1:3">
      <c r="A61" s="45">
        <v>670000</v>
      </c>
      <c r="B61" s="45">
        <v>14000</v>
      </c>
      <c r="C61" s="45">
        <f t="shared" si="0"/>
        <v>47.857142857142854</v>
      </c>
    </row>
    <row r="62" spans="1:3">
      <c r="A62" s="45">
        <v>680000</v>
      </c>
      <c r="B62" s="45">
        <v>14000</v>
      </c>
      <c r="C62" s="45">
        <f t="shared" si="0"/>
        <v>48.571428571428569</v>
      </c>
    </row>
    <row r="63" spans="1:3">
      <c r="A63" s="45">
        <v>690000</v>
      </c>
      <c r="B63" s="45">
        <v>14000</v>
      </c>
      <c r="C63" s="45">
        <f t="shared" si="0"/>
        <v>49.285714285714285</v>
      </c>
    </row>
    <row r="64" spans="1:3">
      <c r="A64" s="45">
        <v>700000</v>
      </c>
      <c r="B64" s="45">
        <v>14000</v>
      </c>
      <c r="C64" s="45">
        <f t="shared" si="0"/>
        <v>50</v>
      </c>
    </row>
    <row r="65" spans="1:3">
      <c r="A65" s="45">
        <v>710000</v>
      </c>
      <c r="B65" s="45">
        <v>14000</v>
      </c>
      <c r="C65" s="45">
        <f t="shared" si="0"/>
        <v>50.714285714285715</v>
      </c>
    </row>
    <row r="66" spans="1:3">
      <c r="A66" s="45">
        <v>720000</v>
      </c>
      <c r="B66" s="45">
        <v>14000</v>
      </c>
      <c r="C66" s="45">
        <f t="shared" si="0"/>
        <v>51.428571428571431</v>
      </c>
    </row>
    <row r="67" spans="1:3">
      <c r="A67" s="45">
        <v>730000</v>
      </c>
      <c r="B67" s="45">
        <v>14000</v>
      </c>
      <c r="C67" s="45">
        <f t="shared" ref="C67:C130" si="1">A67/B67</f>
        <v>52.142857142857146</v>
      </c>
    </row>
    <row r="68" spans="1:3">
      <c r="A68" s="45">
        <v>740000</v>
      </c>
      <c r="B68" s="45">
        <v>14000</v>
      </c>
      <c r="C68" s="45">
        <f t="shared" si="1"/>
        <v>52.857142857142854</v>
      </c>
    </row>
    <row r="69" spans="1:3">
      <c r="A69" s="45">
        <v>750000</v>
      </c>
      <c r="B69" s="45">
        <v>14000</v>
      </c>
      <c r="C69" s="45">
        <f t="shared" si="1"/>
        <v>53.571428571428569</v>
      </c>
    </row>
    <row r="70" spans="1:3">
      <c r="A70" s="45">
        <v>760000</v>
      </c>
      <c r="B70" s="45">
        <v>14000</v>
      </c>
      <c r="C70" s="45">
        <f t="shared" si="1"/>
        <v>54.285714285714285</v>
      </c>
    </row>
    <row r="71" spans="1:3">
      <c r="A71" s="45">
        <v>770000</v>
      </c>
      <c r="B71" s="45">
        <v>14000</v>
      </c>
      <c r="C71" s="45">
        <f t="shared" si="1"/>
        <v>55</v>
      </c>
    </row>
    <row r="72" spans="1:3">
      <c r="A72" s="45">
        <v>780000</v>
      </c>
      <c r="B72" s="45">
        <v>14000</v>
      </c>
      <c r="C72" s="45">
        <f t="shared" si="1"/>
        <v>55.714285714285715</v>
      </c>
    </row>
    <row r="73" spans="1:3">
      <c r="A73" s="45">
        <v>790000</v>
      </c>
      <c r="B73" s="45">
        <v>14000</v>
      </c>
      <c r="C73" s="45">
        <f t="shared" si="1"/>
        <v>56.428571428571431</v>
      </c>
    </row>
    <row r="74" spans="1:3">
      <c r="A74" s="45">
        <v>800000</v>
      </c>
      <c r="B74" s="45">
        <v>14000</v>
      </c>
      <c r="C74" s="45">
        <f t="shared" si="1"/>
        <v>57.142857142857146</v>
      </c>
    </row>
    <row r="75" spans="1:3">
      <c r="A75" s="45">
        <v>810000</v>
      </c>
      <c r="B75" s="45">
        <v>14000</v>
      </c>
      <c r="C75" s="45">
        <f t="shared" si="1"/>
        <v>57.857142857142854</v>
      </c>
    </row>
    <row r="76" spans="1:3">
      <c r="A76" s="45">
        <v>820000</v>
      </c>
      <c r="B76" s="45">
        <v>14000</v>
      </c>
      <c r="C76" s="45">
        <f t="shared" si="1"/>
        <v>58.571428571428569</v>
      </c>
    </row>
    <row r="77" spans="1:3">
      <c r="A77" s="45">
        <v>830000</v>
      </c>
      <c r="B77" s="45">
        <v>14000</v>
      </c>
      <c r="C77" s="45">
        <f t="shared" si="1"/>
        <v>59.285714285714285</v>
      </c>
    </row>
    <row r="78" spans="1:3">
      <c r="A78" s="45">
        <v>840000</v>
      </c>
      <c r="B78" s="45">
        <v>14000</v>
      </c>
      <c r="C78" s="45">
        <f t="shared" si="1"/>
        <v>60</v>
      </c>
    </row>
    <row r="79" spans="1:3">
      <c r="A79" s="45">
        <v>850000</v>
      </c>
      <c r="B79" s="45">
        <v>14000</v>
      </c>
      <c r="C79" s="45">
        <f t="shared" si="1"/>
        <v>60.714285714285715</v>
      </c>
    </row>
    <row r="80" spans="1:3">
      <c r="A80" s="45">
        <v>860000</v>
      </c>
      <c r="B80" s="45">
        <v>14000</v>
      </c>
      <c r="C80" s="45">
        <f t="shared" si="1"/>
        <v>61.428571428571431</v>
      </c>
    </row>
    <row r="81" spans="1:3">
      <c r="A81" s="45">
        <v>870000</v>
      </c>
      <c r="B81" s="45">
        <v>14000</v>
      </c>
      <c r="C81" s="45">
        <f t="shared" si="1"/>
        <v>62.142857142857146</v>
      </c>
    </row>
    <row r="82" spans="1:3">
      <c r="A82" s="45">
        <v>880000</v>
      </c>
      <c r="B82" s="45">
        <v>14000</v>
      </c>
      <c r="C82" s="45">
        <f t="shared" si="1"/>
        <v>62.857142857142854</v>
      </c>
    </row>
    <row r="83" spans="1:3">
      <c r="A83" s="45">
        <v>890000</v>
      </c>
      <c r="B83" s="45">
        <v>14000</v>
      </c>
      <c r="C83" s="45">
        <f t="shared" si="1"/>
        <v>63.571428571428569</v>
      </c>
    </row>
    <row r="84" spans="1:3">
      <c r="A84" s="45">
        <v>900000</v>
      </c>
      <c r="B84" s="45">
        <v>14000</v>
      </c>
      <c r="C84" s="45">
        <f t="shared" si="1"/>
        <v>64.285714285714292</v>
      </c>
    </row>
    <row r="85" spans="1:3">
      <c r="A85" s="45">
        <v>910000</v>
      </c>
      <c r="B85" s="45">
        <v>14000</v>
      </c>
      <c r="C85" s="45">
        <f t="shared" si="1"/>
        <v>65</v>
      </c>
    </row>
    <row r="86" spans="1:3">
      <c r="A86" s="45">
        <v>920000</v>
      </c>
      <c r="B86" s="45">
        <v>14000</v>
      </c>
      <c r="C86" s="45">
        <f t="shared" si="1"/>
        <v>65.714285714285708</v>
      </c>
    </row>
    <row r="87" spans="1:3">
      <c r="A87" s="45">
        <v>930000</v>
      </c>
      <c r="B87" s="45">
        <v>14000</v>
      </c>
      <c r="C87" s="45">
        <f t="shared" si="1"/>
        <v>66.428571428571431</v>
      </c>
    </row>
    <row r="88" spans="1:3">
      <c r="A88" s="45">
        <v>940000</v>
      </c>
      <c r="B88" s="45">
        <v>14000</v>
      </c>
      <c r="C88" s="45">
        <f t="shared" si="1"/>
        <v>67.142857142857139</v>
      </c>
    </row>
    <row r="89" spans="1:3">
      <c r="A89" s="45">
        <v>950000</v>
      </c>
      <c r="B89" s="45">
        <v>14000</v>
      </c>
      <c r="C89" s="45">
        <f t="shared" si="1"/>
        <v>67.857142857142861</v>
      </c>
    </row>
    <row r="90" spans="1:3">
      <c r="A90" s="45">
        <v>960000</v>
      </c>
      <c r="B90" s="45">
        <v>14000</v>
      </c>
      <c r="C90" s="45">
        <f t="shared" si="1"/>
        <v>68.571428571428569</v>
      </c>
    </row>
    <row r="91" spans="1:3">
      <c r="A91" s="45">
        <v>970000</v>
      </c>
      <c r="B91" s="45">
        <v>14000</v>
      </c>
      <c r="C91" s="45">
        <f t="shared" si="1"/>
        <v>69.285714285714292</v>
      </c>
    </row>
    <row r="92" spans="1:3">
      <c r="A92" s="45">
        <v>980000</v>
      </c>
      <c r="B92" s="45">
        <v>14000</v>
      </c>
      <c r="C92" s="45">
        <f t="shared" si="1"/>
        <v>70</v>
      </c>
    </row>
    <row r="93" spans="1:3">
      <c r="A93" s="45">
        <v>990000</v>
      </c>
      <c r="B93" s="45">
        <v>14000</v>
      </c>
      <c r="C93" s="45">
        <f t="shared" si="1"/>
        <v>70.714285714285708</v>
      </c>
    </row>
    <row r="94" spans="1:3">
      <c r="A94" s="45">
        <v>1000000</v>
      </c>
      <c r="B94" s="45">
        <v>14000</v>
      </c>
      <c r="C94" s="45">
        <f t="shared" si="1"/>
        <v>71.428571428571431</v>
      </c>
    </row>
    <row r="95" spans="1:3">
      <c r="A95" s="45">
        <v>1010000</v>
      </c>
      <c r="B95" s="45">
        <v>14000</v>
      </c>
      <c r="C95" s="45">
        <f t="shared" si="1"/>
        <v>72.142857142857139</v>
      </c>
    </row>
    <row r="96" spans="1:3">
      <c r="A96" s="45">
        <v>1020000</v>
      </c>
      <c r="B96" s="45">
        <v>14000</v>
      </c>
      <c r="C96" s="45">
        <f t="shared" si="1"/>
        <v>72.857142857142861</v>
      </c>
    </row>
    <row r="97" spans="1:3">
      <c r="A97" s="45">
        <v>1030000</v>
      </c>
      <c r="B97" s="45">
        <v>14000</v>
      </c>
      <c r="C97" s="45">
        <f t="shared" si="1"/>
        <v>73.571428571428569</v>
      </c>
    </row>
    <row r="98" spans="1:3">
      <c r="A98" s="45">
        <v>1040000</v>
      </c>
      <c r="B98" s="45">
        <v>14000</v>
      </c>
      <c r="C98" s="45">
        <f t="shared" si="1"/>
        <v>74.285714285714292</v>
      </c>
    </row>
    <row r="99" spans="1:3">
      <c r="A99" s="45">
        <v>1050000</v>
      </c>
      <c r="B99" s="45">
        <v>14000</v>
      </c>
      <c r="C99" s="45">
        <f t="shared" si="1"/>
        <v>75</v>
      </c>
    </row>
    <row r="100" spans="1:3">
      <c r="A100" s="45">
        <v>1060000</v>
      </c>
      <c r="B100" s="45">
        <v>14000</v>
      </c>
      <c r="C100" s="45">
        <f t="shared" si="1"/>
        <v>75.714285714285708</v>
      </c>
    </row>
    <row r="101" spans="1:3">
      <c r="A101" s="45">
        <v>1070000</v>
      </c>
      <c r="B101" s="45">
        <v>14000</v>
      </c>
      <c r="C101" s="45">
        <f t="shared" si="1"/>
        <v>76.428571428571431</v>
      </c>
    </row>
    <row r="102" spans="1:3">
      <c r="A102" s="45">
        <v>1080000</v>
      </c>
      <c r="B102" s="45">
        <v>14000</v>
      </c>
      <c r="C102" s="45">
        <f t="shared" si="1"/>
        <v>77.142857142857139</v>
      </c>
    </row>
    <row r="103" spans="1:3">
      <c r="A103" s="45">
        <v>1090000</v>
      </c>
      <c r="B103" s="45">
        <v>14000</v>
      </c>
      <c r="C103" s="45">
        <f t="shared" si="1"/>
        <v>77.857142857142861</v>
      </c>
    </row>
    <row r="104" spans="1:3">
      <c r="A104" s="45">
        <v>1100000</v>
      </c>
      <c r="B104" s="45">
        <v>14000</v>
      </c>
      <c r="C104" s="45">
        <f t="shared" si="1"/>
        <v>78.571428571428569</v>
      </c>
    </row>
    <row r="105" spans="1:3">
      <c r="A105" s="45">
        <v>1110000</v>
      </c>
      <c r="B105" s="45">
        <v>14000</v>
      </c>
      <c r="C105" s="45">
        <f t="shared" si="1"/>
        <v>79.285714285714292</v>
      </c>
    </row>
    <row r="106" spans="1:3">
      <c r="A106" s="45">
        <v>1120000</v>
      </c>
      <c r="B106" s="45">
        <v>14000</v>
      </c>
      <c r="C106" s="45">
        <f t="shared" si="1"/>
        <v>80</v>
      </c>
    </row>
    <row r="107" spans="1:3">
      <c r="A107" s="45">
        <v>1130000</v>
      </c>
      <c r="B107" s="45">
        <v>14000</v>
      </c>
      <c r="C107" s="45">
        <f t="shared" si="1"/>
        <v>80.714285714285708</v>
      </c>
    </row>
    <row r="108" spans="1:3">
      <c r="A108" s="45">
        <v>1140000</v>
      </c>
      <c r="B108" s="45">
        <v>14000</v>
      </c>
      <c r="C108" s="45">
        <f t="shared" si="1"/>
        <v>81.428571428571431</v>
      </c>
    </row>
    <row r="109" spans="1:3">
      <c r="A109" s="45">
        <v>1150000</v>
      </c>
      <c r="B109" s="45">
        <v>14000</v>
      </c>
      <c r="C109" s="45">
        <f t="shared" si="1"/>
        <v>82.142857142857139</v>
      </c>
    </row>
    <row r="110" spans="1:3">
      <c r="A110" s="45">
        <v>1160000</v>
      </c>
      <c r="B110" s="45">
        <v>14000</v>
      </c>
      <c r="C110" s="45">
        <f t="shared" si="1"/>
        <v>82.857142857142861</v>
      </c>
    </row>
    <row r="111" spans="1:3">
      <c r="A111" s="45">
        <v>1170000</v>
      </c>
      <c r="B111" s="45">
        <v>14000</v>
      </c>
      <c r="C111" s="45">
        <f t="shared" si="1"/>
        <v>83.571428571428569</v>
      </c>
    </row>
    <row r="112" spans="1:3">
      <c r="A112" s="45">
        <v>1180000</v>
      </c>
      <c r="B112" s="45">
        <v>14000</v>
      </c>
      <c r="C112" s="45">
        <f t="shared" si="1"/>
        <v>84.285714285714292</v>
      </c>
    </row>
    <row r="113" spans="1:3">
      <c r="A113" s="45">
        <v>1190000</v>
      </c>
      <c r="B113" s="45">
        <v>14000</v>
      </c>
      <c r="C113" s="45">
        <f t="shared" si="1"/>
        <v>85</v>
      </c>
    </row>
    <row r="114" spans="1:3">
      <c r="A114" s="45">
        <v>1200000</v>
      </c>
      <c r="B114" s="45">
        <v>14000</v>
      </c>
      <c r="C114" s="45">
        <f t="shared" si="1"/>
        <v>85.714285714285708</v>
      </c>
    </row>
    <row r="115" spans="1:3">
      <c r="A115" s="45">
        <v>1210000</v>
      </c>
      <c r="B115" s="45">
        <v>14000</v>
      </c>
      <c r="C115" s="45">
        <f t="shared" si="1"/>
        <v>86.428571428571431</v>
      </c>
    </row>
    <row r="116" spans="1:3">
      <c r="A116" s="45">
        <v>1220000</v>
      </c>
      <c r="B116" s="45">
        <v>14000</v>
      </c>
      <c r="C116" s="45">
        <f t="shared" si="1"/>
        <v>87.142857142857139</v>
      </c>
    </row>
    <row r="117" spans="1:3">
      <c r="A117" s="45">
        <v>1230000</v>
      </c>
      <c r="B117" s="45">
        <v>14000</v>
      </c>
      <c r="C117" s="45">
        <f t="shared" si="1"/>
        <v>87.857142857142861</v>
      </c>
    </row>
    <row r="118" spans="1:3">
      <c r="A118" s="45">
        <v>1240000</v>
      </c>
      <c r="B118" s="45">
        <v>14000</v>
      </c>
      <c r="C118" s="45">
        <f t="shared" si="1"/>
        <v>88.571428571428569</v>
      </c>
    </row>
    <row r="119" spans="1:3">
      <c r="A119" s="45">
        <v>1250000</v>
      </c>
      <c r="B119" s="45">
        <v>14000</v>
      </c>
      <c r="C119" s="45">
        <f t="shared" si="1"/>
        <v>89.285714285714292</v>
      </c>
    </row>
    <row r="120" spans="1:3">
      <c r="A120" s="45">
        <v>1260000</v>
      </c>
      <c r="B120" s="45">
        <v>14000</v>
      </c>
      <c r="C120" s="45">
        <f t="shared" si="1"/>
        <v>90</v>
      </c>
    </row>
    <row r="121" spans="1:3">
      <c r="A121" s="45">
        <v>1270000</v>
      </c>
      <c r="B121" s="45">
        <v>14000</v>
      </c>
      <c r="C121" s="45">
        <f t="shared" si="1"/>
        <v>90.714285714285708</v>
      </c>
    </row>
    <row r="122" spans="1:3">
      <c r="A122" s="45">
        <v>1280000</v>
      </c>
      <c r="B122" s="45">
        <v>14000</v>
      </c>
      <c r="C122" s="45">
        <f t="shared" si="1"/>
        <v>91.428571428571431</v>
      </c>
    </row>
    <row r="123" spans="1:3">
      <c r="A123" s="45">
        <v>1290000</v>
      </c>
      <c r="B123" s="45">
        <v>14000</v>
      </c>
      <c r="C123" s="45">
        <f t="shared" si="1"/>
        <v>92.142857142857139</v>
      </c>
    </row>
    <row r="124" spans="1:3">
      <c r="A124" s="45">
        <v>1300000</v>
      </c>
      <c r="B124" s="45">
        <v>14000</v>
      </c>
      <c r="C124" s="45">
        <f t="shared" si="1"/>
        <v>92.857142857142861</v>
      </c>
    </row>
    <row r="125" spans="1:3">
      <c r="A125" s="45">
        <v>1310000</v>
      </c>
      <c r="B125" s="45">
        <v>14000</v>
      </c>
      <c r="C125" s="45">
        <f t="shared" si="1"/>
        <v>93.571428571428569</v>
      </c>
    </row>
    <row r="126" spans="1:3">
      <c r="A126" s="45">
        <v>1320000</v>
      </c>
      <c r="B126" s="45">
        <v>14000</v>
      </c>
      <c r="C126" s="45">
        <f t="shared" si="1"/>
        <v>94.285714285714292</v>
      </c>
    </row>
    <row r="127" spans="1:3">
      <c r="A127" s="45">
        <v>1330000</v>
      </c>
      <c r="B127" s="45">
        <v>14000</v>
      </c>
      <c r="C127" s="45">
        <f t="shared" si="1"/>
        <v>95</v>
      </c>
    </row>
    <row r="128" spans="1:3">
      <c r="A128" s="45">
        <v>1340000</v>
      </c>
      <c r="B128" s="45">
        <v>14000</v>
      </c>
      <c r="C128" s="45">
        <f t="shared" si="1"/>
        <v>95.714285714285708</v>
      </c>
    </row>
    <row r="129" spans="1:3">
      <c r="A129" s="45">
        <v>1350000</v>
      </c>
      <c r="B129" s="45">
        <v>14000</v>
      </c>
      <c r="C129" s="45">
        <f t="shared" si="1"/>
        <v>96.428571428571431</v>
      </c>
    </row>
    <row r="130" spans="1:3">
      <c r="A130" s="45">
        <v>1360000</v>
      </c>
      <c r="B130" s="45">
        <v>14000</v>
      </c>
      <c r="C130" s="45">
        <f t="shared" si="1"/>
        <v>97.142857142857139</v>
      </c>
    </row>
    <row r="131" spans="1:3">
      <c r="A131" s="45">
        <v>1370000</v>
      </c>
      <c r="B131" s="45">
        <v>14000</v>
      </c>
      <c r="C131" s="45">
        <f t="shared" ref="C131:C194" si="2">A131/B131</f>
        <v>97.857142857142861</v>
      </c>
    </row>
    <row r="132" spans="1:3">
      <c r="A132" s="45">
        <v>1380000</v>
      </c>
      <c r="B132" s="45">
        <v>14000</v>
      </c>
      <c r="C132" s="45">
        <f t="shared" si="2"/>
        <v>98.571428571428569</v>
      </c>
    </row>
    <row r="133" spans="1:3">
      <c r="A133" s="45">
        <v>1390000</v>
      </c>
      <c r="B133" s="45">
        <v>14000</v>
      </c>
      <c r="C133" s="45">
        <f t="shared" si="2"/>
        <v>99.285714285714292</v>
      </c>
    </row>
    <row r="134" spans="1:3">
      <c r="A134" s="45">
        <v>1400000</v>
      </c>
      <c r="B134" s="45">
        <v>14000</v>
      </c>
      <c r="C134" s="45">
        <f t="shared" si="2"/>
        <v>100</v>
      </c>
    </row>
    <row r="135" spans="1:3">
      <c r="A135" s="45">
        <v>1410000</v>
      </c>
      <c r="B135" s="45">
        <v>14000</v>
      </c>
      <c r="C135" s="45">
        <f t="shared" si="2"/>
        <v>100.71428571428571</v>
      </c>
    </row>
    <row r="136" spans="1:3">
      <c r="A136" s="45">
        <v>1420000</v>
      </c>
      <c r="B136" s="45">
        <v>14000</v>
      </c>
      <c r="C136" s="45">
        <f t="shared" si="2"/>
        <v>101.42857142857143</v>
      </c>
    </row>
    <row r="137" spans="1:3">
      <c r="A137" s="45">
        <v>1430000</v>
      </c>
      <c r="B137" s="45">
        <v>14000</v>
      </c>
      <c r="C137" s="45">
        <f t="shared" si="2"/>
        <v>102.14285714285714</v>
      </c>
    </row>
    <row r="138" spans="1:3">
      <c r="A138" s="45">
        <v>1440000</v>
      </c>
      <c r="B138" s="45">
        <v>14000</v>
      </c>
      <c r="C138" s="45">
        <f t="shared" si="2"/>
        <v>102.85714285714286</v>
      </c>
    </row>
    <row r="139" spans="1:3">
      <c r="A139" s="45">
        <v>1450000</v>
      </c>
      <c r="B139" s="45">
        <v>14000</v>
      </c>
      <c r="C139" s="45">
        <f t="shared" si="2"/>
        <v>103.57142857142857</v>
      </c>
    </row>
    <row r="140" spans="1:3">
      <c r="A140" s="45">
        <v>1460000</v>
      </c>
      <c r="B140" s="45">
        <v>14000</v>
      </c>
      <c r="C140" s="45">
        <f t="shared" si="2"/>
        <v>104.28571428571429</v>
      </c>
    </row>
    <row r="141" spans="1:3">
      <c r="A141" s="45">
        <v>1470000</v>
      </c>
      <c r="B141" s="45">
        <v>14000</v>
      </c>
      <c r="C141" s="45">
        <f t="shared" si="2"/>
        <v>105</v>
      </c>
    </row>
    <row r="142" spans="1:3">
      <c r="A142" s="45">
        <v>1480000</v>
      </c>
      <c r="B142" s="45">
        <v>14000</v>
      </c>
      <c r="C142" s="45">
        <f t="shared" si="2"/>
        <v>105.71428571428571</v>
      </c>
    </row>
    <row r="143" spans="1:3">
      <c r="A143" s="45">
        <v>1490000</v>
      </c>
      <c r="B143" s="45">
        <v>14000</v>
      </c>
      <c r="C143" s="45">
        <f t="shared" si="2"/>
        <v>106.42857142857143</v>
      </c>
    </row>
    <row r="144" spans="1:3">
      <c r="A144" s="45">
        <v>1500000</v>
      </c>
      <c r="B144" s="45">
        <v>14000</v>
      </c>
      <c r="C144" s="45">
        <f t="shared" si="2"/>
        <v>107.14285714285714</v>
      </c>
    </row>
    <row r="145" spans="1:3">
      <c r="A145" s="45">
        <v>1510000</v>
      </c>
      <c r="B145" s="45">
        <v>14000</v>
      </c>
      <c r="C145" s="45">
        <f t="shared" si="2"/>
        <v>107.85714285714286</v>
      </c>
    </row>
    <row r="146" spans="1:3">
      <c r="A146" s="45">
        <v>1520000</v>
      </c>
      <c r="B146" s="45">
        <v>14000</v>
      </c>
      <c r="C146" s="45">
        <f t="shared" si="2"/>
        <v>108.57142857142857</v>
      </c>
    </row>
    <row r="147" spans="1:3">
      <c r="A147" s="45">
        <v>1530000</v>
      </c>
      <c r="B147" s="45">
        <v>14000</v>
      </c>
      <c r="C147" s="45">
        <f t="shared" si="2"/>
        <v>109.28571428571429</v>
      </c>
    </row>
    <row r="148" spans="1:3">
      <c r="A148" s="45">
        <v>1540000</v>
      </c>
      <c r="B148" s="45">
        <v>14000</v>
      </c>
      <c r="C148" s="45">
        <f t="shared" si="2"/>
        <v>110</v>
      </c>
    </row>
    <row r="149" spans="1:3">
      <c r="A149" s="45">
        <v>1550000</v>
      </c>
      <c r="B149" s="45">
        <v>14000</v>
      </c>
      <c r="C149" s="45">
        <f t="shared" si="2"/>
        <v>110.71428571428571</v>
      </c>
    </row>
    <row r="150" spans="1:3">
      <c r="A150" s="45">
        <v>1560000</v>
      </c>
      <c r="B150" s="45">
        <v>14000</v>
      </c>
      <c r="C150" s="45">
        <f t="shared" si="2"/>
        <v>111.42857142857143</v>
      </c>
    </row>
    <row r="151" spans="1:3">
      <c r="A151" s="45">
        <v>1570000</v>
      </c>
      <c r="B151" s="45">
        <v>14000</v>
      </c>
      <c r="C151" s="45">
        <f t="shared" si="2"/>
        <v>112.14285714285714</v>
      </c>
    </row>
    <row r="152" spans="1:3">
      <c r="A152" s="45">
        <v>1580000</v>
      </c>
      <c r="B152" s="45">
        <v>14000</v>
      </c>
      <c r="C152" s="45">
        <f t="shared" si="2"/>
        <v>112.85714285714286</v>
      </c>
    </row>
    <row r="153" spans="1:3">
      <c r="A153" s="45">
        <v>1590000</v>
      </c>
      <c r="B153" s="45">
        <v>14000</v>
      </c>
      <c r="C153" s="45">
        <f t="shared" si="2"/>
        <v>113.57142857142857</v>
      </c>
    </row>
    <row r="154" spans="1:3">
      <c r="A154" s="45">
        <v>1600000</v>
      </c>
      <c r="B154" s="45">
        <v>14000</v>
      </c>
      <c r="C154" s="45">
        <f t="shared" si="2"/>
        <v>114.28571428571429</v>
      </c>
    </row>
    <row r="155" spans="1:3">
      <c r="A155" s="45">
        <v>1610000</v>
      </c>
      <c r="B155" s="45">
        <v>14000</v>
      </c>
      <c r="C155" s="45">
        <f t="shared" si="2"/>
        <v>115</v>
      </c>
    </row>
    <row r="156" spans="1:3">
      <c r="A156" s="45">
        <v>1620000</v>
      </c>
      <c r="B156" s="45">
        <v>14000</v>
      </c>
      <c r="C156" s="45">
        <f t="shared" si="2"/>
        <v>115.71428571428571</v>
      </c>
    </row>
    <row r="157" spans="1:3">
      <c r="A157" s="45">
        <v>1630000</v>
      </c>
      <c r="B157" s="45">
        <v>14000</v>
      </c>
      <c r="C157" s="45">
        <f t="shared" si="2"/>
        <v>116.42857142857143</v>
      </c>
    </row>
    <row r="158" spans="1:3">
      <c r="A158" s="45">
        <v>1640000</v>
      </c>
      <c r="B158" s="45">
        <v>14000</v>
      </c>
      <c r="C158" s="45">
        <f t="shared" si="2"/>
        <v>117.14285714285714</v>
      </c>
    </row>
    <row r="159" spans="1:3">
      <c r="A159" s="45">
        <v>1650000</v>
      </c>
      <c r="B159" s="45">
        <v>14000</v>
      </c>
      <c r="C159" s="45">
        <f t="shared" si="2"/>
        <v>117.85714285714286</v>
      </c>
    </row>
    <row r="160" spans="1:3">
      <c r="A160" s="45">
        <v>1660000</v>
      </c>
      <c r="B160" s="45">
        <v>14000</v>
      </c>
      <c r="C160" s="45">
        <f t="shared" si="2"/>
        <v>118.57142857142857</v>
      </c>
    </row>
    <row r="161" spans="1:3">
      <c r="A161" s="45">
        <v>1670000</v>
      </c>
      <c r="B161" s="45">
        <v>14000</v>
      </c>
      <c r="C161" s="45">
        <f t="shared" si="2"/>
        <v>119.28571428571429</v>
      </c>
    </row>
    <row r="162" spans="1:3">
      <c r="A162" s="45">
        <v>1680000</v>
      </c>
      <c r="B162" s="45">
        <v>14000</v>
      </c>
      <c r="C162" s="45">
        <f t="shared" si="2"/>
        <v>120</v>
      </c>
    </row>
    <row r="163" spans="1:3">
      <c r="A163" s="45">
        <v>1690000</v>
      </c>
      <c r="B163" s="45">
        <v>14000</v>
      </c>
      <c r="C163" s="45">
        <f t="shared" si="2"/>
        <v>120.71428571428571</v>
      </c>
    </row>
    <row r="164" spans="1:3">
      <c r="A164" s="45">
        <v>1700000</v>
      </c>
      <c r="B164" s="45">
        <v>14000</v>
      </c>
      <c r="C164" s="45">
        <f t="shared" si="2"/>
        <v>121.42857142857143</v>
      </c>
    </row>
    <row r="165" spans="1:3">
      <c r="A165" s="45">
        <v>1710000</v>
      </c>
      <c r="B165" s="45">
        <v>14000</v>
      </c>
      <c r="C165" s="45">
        <f t="shared" si="2"/>
        <v>122.14285714285714</v>
      </c>
    </row>
    <row r="166" spans="1:3">
      <c r="A166" s="45">
        <v>1720000</v>
      </c>
      <c r="B166" s="45">
        <v>14000</v>
      </c>
      <c r="C166" s="45">
        <f t="shared" si="2"/>
        <v>122.85714285714286</v>
      </c>
    </row>
    <row r="167" spans="1:3">
      <c r="A167" s="45">
        <v>1730000</v>
      </c>
      <c r="B167" s="45">
        <v>14000</v>
      </c>
      <c r="C167" s="45">
        <f t="shared" si="2"/>
        <v>123.57142857142857</v>
      </c>
    </row>
    <row r="168" spans="1:3">
      <c r="A168" s="45">
        <v>1740000</v>
      </c>
      <c r="B168" s="45">
        <v>14000</v>
      </c>
      <c r="C168" s="45">
        <f t="shared" si="2"/>
        <v>124.28571428571429</v>
      </c>
    </row>
    <row r="169" spans="1:3">
      <c r="A169" s="45">
        <v>1750000</v>
      </c>
      <c r="B169" s="45">
        <v>14000</v>
      </c>
      <c r="C169" s="45">
        <f t="shared" si="2"/>
        <v>125</v>
      </c>
    </row>
    <row r="170" spans="1:3">
      <c r="A170" s="45">
        <v>1760000</v>
      </c>
      <c r="B170" s="45">
        <v>14000</v>
      </c>
      <c r="C170" s="45">
        <f t="shared" si="2"/>
        <v>125.71428571428571</v>
      </c>
    </row>
    <row r="171" spans="1:3">
      <c r="A171" s="45">
        <v>1770000</v>
      </c>
      <c r="B171" s="45">
        <v>14000</v>
      </c>
      <c r="C171" s="45">
        <f t="shared" si="2"/>
        <v>126.42857142857143</v>
      </c>
    </row>
    <row r="172" spans="1:3">
      <c r="A172" s="45">
        <v>1780000</v>
      </c>
      <c r="B172" s="45">
        <v>14000</v>
      </c>
      <c r="C172" s="45">
        <f t="shared" si="2"/>
        <v>127.14285714285714</v>
      </c>
    </row>
    <row r="173" spans="1:3">
      <c r="A173" s="45">
        <v>1790000</v>
      </c>
      <c r="B173" s="45">
        <v>14000</v>
      </c>
      <c r="C173" s="45">
        <f t="shared" si="2"/>
        <v>127.85714285714286</v>
      </c>
    </row>
    <row r="174" spans="1:3">
      <c r="A174" s="45">
        <v>1800000</v>
      </c>
      <c r="B174" s="45">
        <v>14000</v>
      </c>
      <c r="C174" s="45">
        <f t="shared" si="2"/>
        <v>128.57142857142858</v>
      </c>
    </row>
    <row r="175" spans="1:3">
      <c r="A175" s="45">
        <v>1810000</v>
      </c>
      <c r="B175" s="45">
        <v>14000</v>
      </c>
      <c r="C175" s="45">
        <f t="shared" si="2"/>
        <v>129.28571428571428</v>
      </c>
    </row>
    <row r="176" spans="1:3">
      <c r="A176" s="45">
        <v>1820000</v>
      </c>
      <c r="B176" s="45">
        <v>14000</v>
      </c>
      <c r="C176" s="45">
        <f t="shared" si="2"/>
        <v>130</v>
      </c>
    </row>
    <row r="177" spans="1:3">
      <c r="A177" s="45">
        <v>1830000</v>
      </c>
      <c r="B177" s="45">
        <v>14000</v>
      </c>
      <c r="C177" s="45">
        <f t="shared" si="2"/>
        <v>130.71428571428572</v>
      </c>
    </row>
    <row r="178" spans="1:3">
      <c r="A178" s="45">
        <v>1840000</v>
      </c>
      <c r="B178" s="45">
        <v>14000</v>
      </c>
      <c r="C178" s="45">
        <f t="shared" si="2"/>
        <v>131.42857142857142</v>
      </c>
    </row>
    <row r="179" spans="1:3">
      <c r="A179" s="45">
        <v>1850000</v>
      </c>
      <c r="B179" s="45">
        <v>14000</v>
      </c>
      <c r="C179" s="45">
        <f t="shared" si="2"/>
        <v>132.14285714285714</v>
      </c>
    </row>
    <row r="180" spans="1:3">
      <c r="A180" s="45">
        <v>1860000</v>
      </c>
      <c r="B180" s="45">
        <v>14000</v>
      </c>
      <c r="C180" s="45">
        <f t="shared" si="2"/>
        <v>132.85714285714286</v>
      </c>
    </row>
    <row r="181" spans="1:3">
      <c r="A181" s="45">
        <v>1870000</v>
      </c>
      <c r="B181" s="45">
        <v>14000</v>
      </c>
      <c r="C181" s="45">
        <f t="shared" si="2"/>
        <v>133.57142857142858</v>
      </c>
    </row>
    <row r="182" spans="1:3">
      <c r="A182" s="45">
        <v>1880000</v>
      </c>
      <c r="B182" s="45">
        <v>14000</v>
      </c>
      <c r="C182" s="45">
        <f t="shared" si="2"/>
        <v>134.28571428571428</v>
      </c>
    </row>
    <row r="183" spans="1:3">
      <c r="A183" s="45">
        <v>1890000</v>
      </c>
      <c r="B183" s="45">
        <v>14000</v>
      </c>
      <c r="C183" s="45">
        <f t="shared" si="2"/>
        <v>135</v>
      </c>
    </row>
    <row r="184" spans="1:3">
      <c r="A184" s="45">
        <v>1900000</v>
      </c>
      <c r="B184" s="45">
        <v>14000</v>
      </c>
      <c r="C184" s="45">
        <f t="shared" si="2"/>
        <v>135.71428571428572</v>
      </c>
    </row>
    <row r="185" spans="1:3">
      <c r="A185" s="45">
        <v>1910000</v>
      </c>
      <c r="B185" s="45">
        <v>14000</v>
      </c>
      <c r="C185" s="45">
        <f t="shared" si="2"/>
        <v>136.42857142857142</v>
      </c>
    </row>
    <row r="186" spans="1:3">
      <c r="A186" s="45">
        <v>1920000</v>
      </c>
      <c r="B186" s="45">
        <v>14000</v>
      </c>
      <c r="C186" s="45">
        <f t="shared" si="2"/>
        <v>137.14285714285714</v>
      </c>
    </row>
    <row r="187" spans="1:3">
      <c r="A187" s="45">
        <v>1930000</v>
      </c>
      <c r="B187" s="45">
        <v>14000</v>
      </c>
      <c r="C187" s="45">
        <f t="shared" si="2"/>
        <v>137.85714285714286</v>
      </c>
    </row>
    <row r="188" spans="1:3">
      <c r="A188" s="45">
        <v>1940000</v>
      </c>
      <c r="B188" s="45">
        <v>14000</v>
      </c>
      <c r="C188" s="45">
        <f t="shared" si="2"/>
        <v>138.57142857142858</v>
      </c>
    </row>
    <row r="189" spans="1:3">
      <c r="A189" s="45">
        <v>1950000</v>
      </c>
      <c r="B189" s="45">
        <v>14000</v>
      </c>
      <c r="C189" s="45">
        <f t="shared" si="2"/>
        <v>139.28571428571428</v>
      </c>
    </row>
    <row r="190" spans="1:3">
      <c r="A190" s="45">
        <v>1960000</v>
      </c>
      <c r="B190" s="45">
        <v>14000</v>
      </c>
      <c r="C190" s="45">
        <f t="shared" si="2"/>
        <v>140</v>
      </c>
    </row>
    <row r="191" spans="1:3">
      <c r="A191" s="45">
        <v>1970000</v>
      </c>
      <c r="B191" s="45">
        <v>14000</v>
      </c>
      <c r="C191" s="45">
        <f t="shared" si="2"/>
        <v>140.71428571428572</v>
      </c>
    </row>
    <row r="192" spans="1:3">
      <c r="A192" s="45">
        <v>1980000</v>
      </c>
      <c r="B192" s="45">
        <v>14000</v>
      </c>
      <c r="C192" s="45">
        <f t="shared" si="2"/>
        <v>141.42857142857142</v>
      </c>
    </row>
    <row r="193" spans="1:3">
      <c r="A193" s="45">
        <v>1990000</v>
      </c>
      <c r="B193" s="45">
        <v>14000</v>
      </c>
      <c r="C193" s="45">
        <f t="shared" si="2"/>
        <v>142.14285714285714</v>
      </c>
    </row>
    <row r="194" spans="1:3">
      <c r="A194" s="45">
        <v>2000000</v>
      </c>
      <c r="B194" s="45">
        <v>14000</v>
      </c>
      <c r="C194" s="45">
        <f t="shared" si="2"/>
        <v>142.85714285714286</v>
      </c>
    </row>
  </sheetData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"/>
  <sheetViews>
    <sheetView zoomScale="400" zoomScaleNormal="400" workbookViewId="0">
      <selection activeCell="C10" sqref="C10"/>
    </sheetView>
  </sheetViews>
  <sheetFormatPr defaultRowHeight="13.5"/>
  <cols>
    <col min="2" max="2" width="12.75" bestFit="1" customWidth="1"/>
  </cols>
  <sheetData>
    <row r="1" spans="1:3">
      <c r="A1" t="s">
        <v>114</v>
      </c>
      <c r="B1">
        <v>1545</v>
      </c>
      <c r="C1" t="s">
        <v>115</v>
      </c>
    </row>
    <row r="2" spans="1:3">
      <c r="A2" t="s">
        <v>116</v>
      </c>
      <c r="B2">
        <v>1000000000</v>
      </c>
    </row>
    <row r="3" spans="1:3">
      <c r="A3" t="s">
        <v>117</v>
      </c>
      <c r="B3">
        <v>977439349</v>
      </c>
    </row>
    <row r="4" spans="1:3">
      <c r="A4" t="s">
        <v>118</v>
      </c>
      <c r="B4">
        <f>B2-B3</f>
        <v>22560651</v>
      </c>
    </row>
    <row r="5" spans="1:3">
      <c r="A5" t="s">
        <v>119</v>
      </c>
      <c r="B5">
        <f>B4/B1</f>
        <v>14602.363106796116</v>
      </c>
      <c r="C5" t="s">
        <v>120</v>
      </c>
    </row>
    <row r="6" spans="1:3">
      <c r="A6" t="s">
        <v>121</v>
      </c>
      <c r="B6">
        <v>80</v>
      </c>
      <c r="C6" t="s">
        <v>120</v>
      </c>
    </row>
    <row r="7" spans="1:3">
      <c r="A7" t="s">
        <v>73</v>
      </c>
      <c r="B7">
        <f>B5/B6</f>
        <v>182.52953883495144</v>
      </c>
      <c r="C7" t="s">
        <v>34</v>
      </c>
    </row>
    <row r="8" spans="1:3">
      <c r="A8" t="s">
        <v>122</v>
      </c>
      <c r="B8">
        <v>30</v>
      </c>
      <c r="C8" t="s">
        <v>34</v>
      </c>
    </row>
    <row r="9" spans="1:3">
      <c r="A9" t="s">
        <v>123</v>
      </c>
      <c r="B9">
        <f>B7/B8</f>
        <v>6.0843179611650475</v>
      </c>
      <c r="C9" t="s">
        <v>36</v>
      </c>
    </row>
  </sheetData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7"/>
  <sheetViews>
    <sheetView zoomScale="190" zoomScaleNormal="190" workbookViewId="0">
      <selection activeCell="B15" sqref="B15"/>
    </sheetView>
  </sheetViews>
  <sheetFormatPr defaultRowHeight="13.5"/>
  <cols>
    <col min="2" max="2" width="16.125" bestFit="1" customWidth="1"/>
    <col min="3" max="3" width="5.25" bestFit="1" customWidth="1"/>
    <col min="9" max="9" width="16.125" bestFit="1" customWidth="1"/>
  </cols>
  <sheetData>
    <row r="1" spans="1:3" ht="18.75">
      <c r="A1" s="180" t="s">
        <v>464</v>
      </c>
      <c r="B1" s="180"/>
      <c r="C1" s="180"/>
    </row>
    <row r="2" spans="1:3">
      <c r="A2" s="13" t="s">
        <v>134</v>
      </c>
      <c r="B2" s="13" t="s">
        <v>136</v>
      </c>
      <c r="C2" s="4" t="s">
        <v>168</v>
      </c>
    </row>
    <row r="3" spans="1:3">
      <c r="A3" s="13" t="s">
        <v>135</v>
      </c>
      <c r="B3" s="28">
        <v>131</v>
      </c>
      <c r="C3" s="4" t="s">
        <v>70</v>
      </c>
    </row>
    <row r="4" spans="1:3">
      <c r="A4" s="13" t="s">
        <v>137</v>
      </c>
      <c r="B4" s="28">
        <v>175</v>
      </c>
      <c r="C4" s="4" t="s">
        <v>70</v>
      </c>
    </row>
    <row r="5" spans="1:3">
      <c r="A5" s="13" t="s">
        <v>2</v>
      </c>
      <c r="B5" s="28">
        <v>8658672238</v>
      </c>
      <c r="C5" s="4" t="s">
        <v>68</v>
      </c>
    </row>
    <row r="6" spans="1:3">
      <c r="A6" s="13" t="s">
        <v>138</v>
      </c>
      <c r="B6" s="28">
        <v>186875</v>
      </c>
      <c r="C6" s="4" t="s">
        <v>68</v>
      </c>
    </row>
    <row r="7" spans="1:3">
      <c r="A7" s="13" t="s">
        <v>41</v>
      </c>
      <c r="B7" s="28">
        <f>B5/B6</f>
        <v>46334.032042809362</v>
      </c>
      <c r="C7" s="4" t="s">
        <v>39</v>
      </c>
    </row>
    <row r="8" spans="1:3">
      <c r="A8" s="13" t="s">
        <v>48</v>
      </c>
      <c r="B8" s="28">
        <v>20</v>
      </c>
      <c r="C8" s="4" t="s">
        <v>39</v>
      </c>
    </row>
    <row r="9" spans="1:3">
      <c r="A9" s="13" t="s">
        <v>41</v>
      </c>
      <c r="B9" s="28">
        <f>B7/B8</f>
        <v>2316.7016021404679</v>
      </c>
      <c r="C9" s="4" t="s">
        <v>34</v>
      </c>
    </row>
    <row r="10" spans="1:3">
      <c r="A10" s="13" t="s">
        <v>49</v>
      </c>
      <c r="B10" s="28">
        <v>30</v>
      </c>
      <c r="C10" s="4" t="s">
        <v>34</v>
      </c>
    </row>
    <row r="11" spans="1:3">
      <c r="A11" s="13" t="s">
        <v>41</v>
      </c>
      <c r="B11" s="28">
        <f>B9/B10</f>
        <v>77.223386738015591</v>
      </c>
      <c r="C11" s="4" t="s">
        <v>36</v>
      </c>
    </row>
    <row r="12" spans="1:3">
      <c r="A12" s="13" t="s">
        <v>50</v>
      </c>
      <c r="B12" s="28">
        <v>12</v>
      </c>
      <c r="C12" s="4" t="s">
        <v>36</v>
      </c>
    </row>
    <row r="13" spans="1:3">
      <c r="A13" s="13" t="s">
        <v>41</v>
      </c>
      <c r="B13" s="28">
        <f>B11/B12</f>
        <v>6.4352822281679662</v>
      </c>
      <c r="C13" s="4" t="s">
        <v>139</v>
      </c>
    </row>
    <row r="14" spans="1:3">
      <c r="A14" s="15" t="s">
        <v>169</v>
      </c>
      <c r="B14" s="9">
        <v>150000</v>
      </c>
      <c r="C14" s="9" t="s">
        <v>170</v>
      </c>
    </row>
    <row r="15" spans="1:3">
      <c r="A15" s="10" t="s">
        <v>171</v>
      </c>
      <c r="B15" s="9">
        <f>B7*B14</f>
        <v>6950104806.4214039</v>
      </c>
      <c r="C15" s="9" t="s">
        <v>170</v>
      </c>
    </row>
    <row r="16" spans="1:3">
      <c r="A16" s="46"/>
      <c r="C16" s="47"/>
    </row>
    <row r="17" spans="1:1" ht="12.75" customHeight="1">
      <c r="A17" s="46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82"/>
  <sheetViews>
    <sheetView topLeftCell="A59" zoomScale="110" zoomScaleNormal="110" workbookViewId="0">
      <selection activeCell="C85" sqref="C85"/>
    </sheetView>
  </sheetViews>
  <sheetFormatPr defaultRowHeight="13.5"/>
  <cols>
    <col min="2" max="2" width="12" bestFit="1" customWidth="1"/>
    <col min="3" max="3" width="9.125" bestFit="1" customWidth="1"/>
    <col min="4" max="4" width="11.75" bestFit="1" customWidth="1"/>
    <col min="5" max="5" width="11.875" bestFit="1" customWidth="1"/>
  </cols>
  <sheetData>
    <row r="1" spans="1:5" ht="36.75">
      <c r="A1" s="169" t="s">
        <v>140</v>
      </c>
      <c r="B1" s="169"/>
      <c r="C1" s="169"/>
      <c r="D1" s="169"/>
      <c r="E1" s="169"/>
    </row>
    <row r="2" spans="1:5">
      <c r="A2" s="5" t="s">
        <v>64</v>
      </c>
      <c r="B2" s="5" t="s">
        <v>23</v>
      </c>
      <c r="C2" s="5" t="s">
        <v>24</v>
      </c>
      <c r="D2" s="5" t="s">
        <v>2</v>
      </c>
      <c r="E2" s="5" t="s">
        <v>3</v>
      </c>
    </row>
    <row r="3" spans="1:5">
      <c r="A3" s="1" t="s">
        <v>4</v>
      </c>
      <c r="B3" s="1">
        <v>0</v>
      </c>
      <c r="C3" s="1">
        <v>180</v>
      </c>
      <c r="D3" s="1">
        <v>660384466</v>
      </c>
      <c r="E3" s="1">
        <v>212923395</v>
      </c>
    </row>
    <row r="4" spans="1:5">
      <c r="A4" s="1" t="s">
        <v>5</v>
      </c>
      <c r="B4" s="1">
        <v>0</v>
      </c>
      <c r="C4" s="1">
        <v>180</v>
      </c>
      <c r="D4" s="1">
        <v>660384466</v>
      </c>
      <c r="E4" s="1">
        <v>212923395</v>
      </c>
    </row>
    <row r="5" spans="1:5">
      <c r="A5" s="1" t="s">
        <v>141</v>
      </c>
      <c r="B5" s="1">
        <v>0</v>
      </c>
      <c r="C5" s="1">
        <v>180</v>
      </c>
      <c r="D5" s="1">
        <v>660384466</v>
      </c>
      <c r="E5" s="1">
        <v>212923395</v>
      </c>
    </row>
    <row r="6" spans="1:5">
      <c r="A6" s="1" t="s">
        <v>7</v>
      </c>
      <c r="B6" s="1">
        <v>0</v>
      </c>
      <c r="C6" s="1">
        <v>180</v>
      </c>
      <c r="D6" s="1">
        <v>660384466</v>
      </c>
      <c r="E6" s="1">
        <v>212923395</v>
      </c>
    </row>
    <row r="7" spans="1:5">
      <c r="A7" s="1" t="s">
        <v>8</v>
      </c>
      <c r="B7" s="1">
        <v>0</v>
      </c>
      <c r="C7" s="1">
        <v>180</v>
      </c>
      <c r="D7" s="1">
        <v>660384466</v>
      </c>
      <c r="E7" s="1">
        <v>212923395</v>
      </c>
    </row>
    <row r="8" spans="1:5">
      <c r="A8" s="1" t="s">
        <v>9</v>
      </c>
      <c r="B8" s="1">
        <v>0</v>
      </c>
      <c r="C8" s="1">
        <v>180</v>
      </c>
      <c r="D8" s="1">
        <v>660384466</v>
      </c>
      <c r="E8" s="1">
        <v>212923395</v>
      </c>
    </row>
    <row r="9" spans="1:5">
      <c r="A9" s="1" t="s">
        <v>149</v>
      </c>
      <c r="B9" s="1">
        <v>0</v>
      </c>
      <c r="C9" s="1">
        <v>180</v>
      </c>
      <c r="D9" s="1">
        <v>660384466</v>
      </c>
      <c r="E9" s="1">
        <v>212923395</v>
      </c>
    </row>
    <row r="10" spans="1:5">
      <c r="D10">
        <f>SUM(D3:D9)</f>
        <v>4622691262</v>
      </c>
      <c r="E10">
        <f>SUM(E3:E9)</f>
        <v>1490463765</v>
      </c>
    </row>
    <row r="11" spans="1:5">
      <c r="D11" t="s">
        <v>257</v>
      </c>
      <c r="E11" t="s">
        <v>258</v>
      </c>
    </row>
    <row r="12" spans="1:5">
      <c r="A12" s="4" t="s">
        <v>46</v>
      </c>
      <c r="B12" s="4">
        <v>150000</v>
      </c>
      <c r="C12" s="4" t="s">
        <v>259</v>
      </c>
      <c r="D12" s="4" t="s">
        <v>72</v>
      </c>
      <c r="E12" s="85">
        <f>E10/B12</f>
        <v>9936.4251000000004</v>
      </c>
    </row>
    <row r="13" spans="1:5">
      <c r="A13" s="4" t="s">
        <v>48</v>
      </c>
      <c r="B13" s="4">
        <v>20</v>
      </c>
      <c r="C13" s="4" t="s">
        <v>39</v>
      </c>
      <c r="D13" s="4" t="s">
        <v>74</v>
      </c>
      <c r="E13" s="85">
        <f>E12/B13</f>
        <v>496.82125500000001</v>
      </c>
    </row>
    <row r="14" spans="1:5">
      <c r="A14" s="4" t="s">
        <v>49</v>
      </c>
      <c r="B14" s="4">
        <v>30</v>
      </c>
      <c r="C14" s="4" t="s">
        <v>260</v>
      </c>
      <c r="D14" s="4" t="s">
        <v>79</v>
      </c>
      <c r="E14" s="85">
        <f>E13/B14</f>
        <v>16.5607085</v>
      </c>
    </row>
    <row r="15" spans="1:5">
      <c r="A15" s="4" t="s">
        <v>397</v>
      </c>
      <c r="B15" s="4">
        <v>12</v>
      </c>
      <c r="C15" s="4" t="s">
        <v>261</v>
      </c>
      <c r="D15" s="4" t="s">
        <v>75</v>
      </c>
      <c r="E15" s="85">
        <f>E14/B15</f>
        <v>1.3800590416666667</v>
      </c>
    </row>
    <row r="17" spans="1:5">
      <c r="A17" s="24" t="s">
        <v>262</v>
      </c>
      <c r="B17" s="35">
        <v>186875</v>
      </c>
      <c r="C17" s="35" t="s">
        <v>263</v>
      </c>
      <c r="D17" s="35" t="s">
        <v>264</v>
      </c>
      <c r="E17" s="84">
        <f>(D10/B17)-E12</f>
        <v>14800.384328762542</v>
      </c>
    </row>
    <row r="18" spans="1:5">
      <c r="A18" s="35" t="s">
        <v>265</v>
      </c>
      <c r="B18" s="35">
        <v>20</v>
      </c>
      <c r="C18" s="35" t="s">
        <v>266</v>
      </c>
      <c r="D18" s="35" t="s">
        <v>267</v>
      </c>
      <c r="E18" s="84">
        <f>E17/B18</f>
        <v>740.01921643812716</v>
      </c>
    </row>
    <row r="19" spans="1:5">
      <c r="A19" s="35" t="s">
        <v>268</v>
      </c>
      <c r="B19" s="35">
        <v>30</v>
      </c>
      <c r="C19" s="35" t="s">
        <v>269</v>
      </c>
      <c r="D19" s="35" t="s">
        <v>270</v>
      </c>
      <c r="E19" s="84">
        <f>E18/B19</f>
        <v>24.667307214604239</v>
      </c>
    </row>
    <row r="20" spans="1:5">
      <c r="A20" s="35" t="s">
        <v>271</v>
      </c>
      <c r="B20" s="35">
        <v>12</v>
      </c>
      <c r="C20" s="35" t="s">
        <v>272</v>
      </c>
      <c r="D20" s="35" t="s">
        <v>273</v>
      </c>
      <c r="E20" s="84">
        <f>E19/B20</f>
        <v>2.0556089345503534</v>
      </c>
    </row>
    <row r="22" spans="1:5">
      <c r="A22" s="23" t="s">
        <v>274</v>
      </c>
      <c r="B22" s="53">
        <f>E15</f>
        <v>1.3800590416666667</v>
      </c>
      <c r="C22" s="25" t="s">
        <v>275</v>
      </c>
      <c r="D22" s="87" t="s">
        <v>582</v>
      </c>
      <c r="E22">
        <v>25000</v>
      </c>
    </row>
    <row r="23" spans="1:5">
      <c r="A23" s="25" t="s">
        <v>276</v>
      </c>
      <c r="B23" s="53">
        <f>E20</f>
        <v>2.0556089345503534</v>
      </c>
      <c r="C23" s="25" t="s">
        <v>275</v>
      </c>
      <c r="D23" s="87" t="s">
        <v>583</v>
      </c>
      <c r="E23" s="63">
        <f>E10/E22</f>
        <v>59618.550600000002</v>
      </c>
    </row>
    <row r="24" spans="1:5">
      <c r="A24" s="25" t="s">
        <v>277</v>
      </c>
      <c r="B24" s="53">
        <f>B22+B23</f>
        <v>3.4356679762170201</v>
      </c>
      <c r="C24" s="25" t="s">
        <v>275</v>
      </c>
      <c r="D24" s="87" t="s">
        <v>584</v>
      </c>
      <c r="E24" s="63">
        <f>E23/20/365</f>
        <v>8.1669247397260278</v>
      </c>
    </row>
    <row r="25" spans="1:5">
      <c r="B25" s="63"/>
    </row>
    <row r="26" spans="1:5" ht="36.75">
      <c r="A26" s="169" t="s">
        <v>412</v>
      </c>
      <c r="B26" s="169"/>
      <c r="C26" s="169"/>
      <c r="D26" s="169"/>
      <c r="E26" s="169"/>
    </row>
    <row r="27" spans="1:5">
      <c r="A27" s="48" t="s">
        <v>398</v>
      </c>
      <c r="B27" s="4" t="s">
        <v>401</v>
      </c>
      <c r="C27" s="48" t="s">
        <v>402</v>
      </c>
      <c r="D27" s="4" t="s">
        <v>404</v>
      </c>
      <c r="E27" s="4" t="s">
        <v>403</v>
      </c>
    </row>
    <row r="28" spans="1:5">
      <c r="A28" s="24" t="s">
        <v>405</v>
      </c>
      <c r="B28" s="35">
        <v>0</v>
      </c>
      <c r="C28" s="35">
        <v>25</v>
      </c>
      <c r="D28" s="35">
        <v>67750</v>
      </c>
      <c r="E28" s="35">
        <v>203250000</v>
      </c>
    </row>
    <row r="29" spans="1:5">
      <c r="A29" s="35" t="s">
        <v>399</v>
      </c>
      <c r="B29" s="35">
        <v>0</v>
      </c>
      <c r="C29" s="35">
        <v>25</v>
      </c>
      <c r="D29" s="35">
        <v>67750</v>
      </c>
      <c r="E29" s="35">
        <v>135500000</v>
      </c>
    </row>
    <row r="30" spans="1:5">
      <c r="A30" s="35" t="s">
        <v>406</v>
      </c>
      <c r="B30" s="35">
        <v>0</v>
      </c>
      <c r="C30" s="35">
        <v>25</v>
      </c>
      <c r="D30" s="35">
        <v>67750</v>
      </c>
      <c r="E30" s="35">
        <v>203250000</v>
      </c>
    </row>
    <row r="31" spans="1:5">
      <c r="A31" s="35" t="s">
        <v>400</v>
      </c>
      <c r="B31" s="35">
        <v>0</v>
      </c>
      <c r="C31" s="35">
        <v>25</v>
      </c>
      <c r="D31" s="35">
        <v>67750</v>
      </c>
      <c r="E31" s="35">
        <v>135500000</v>
      </c>
    </row>
    <row r="32" spans="1:5">
      <c r="A32" s="35" t="s">
        <v>407</v>
      </c>
      <c r="B32" s="35">
        <v>0</v>
      </c>
      <c r="C32" s="35">
        <v>20</v>
      </c>
      <c r="D32" s="35">
        <v>37200</v>
      </c>
      <c r="E32" s="35">
        <v>111600000</v>
      </c>
    </row>
    <row r="33" spans="1:5">
      <c r="E33">
        <f>SUM(E28:E32)</f>
        <v>789100000</v>
      </c>
    </row>
    <row r="34" spans="1:5">
      <c r="E34" t="s">
        <v>408</v>
      </c>
    </row>
    <row r="35" spans="1:5">
      <c r="A35" s="23" t="s">
        <v>446</v>
      </c>
      <c r="B35" s="25">
        <v>150000</v>
      </c>
      <c r="C35" s="25" t="s">
        <v>447</v>
      </c>
      <c r="D35" s="25" t="s">
        <v>448</v>
      </c>
      <c r="E35" s="53">
        <f>E33/B35</f>
        <v>5260.666666666667</v>
      </c>
    </row>
    <row r="36" spans="1:5">
      <c r="A36" s="25" t="s">
        <v>449</v>
      </c>
      <c r="B36" s="25">
        <v>20</v>
      </c>
      <c r="C36" s="25" t="s">
        <v>450</v>
      </c>
      <c r="D36" s="25" t="s">
        <v>451</v>
      </c>
      <c r="E36" s="53">
        <f>E35/B36</f>
        <v>263.03333333333336</v>
      </c>
    </row>
    <row r="37" spans="1:5">
      <c r="A37" s="25" t="s">
        <v>452</v>
      </c>
      <c r="B37" s="25">
        <v>30</v>
      </c>
      <c r="C37" s="25" t="s">
        <v>453</v>
      </c>
      <c r="D37" s="25" t="s">
        <v>454</v>
      </c>
      <c r="E37" s="53">
        <f>E36/B37</f>
        <v>8.7677777777777788</v>
      </c>
    </row>
    <row r="38" spans="1:5">
      <c r="A38" s="25" t="s">
        <v>443</v>
      </c>
      <c r="B38" s="25">
        <v>12</v>
      </c>
      <c r="C38" s="25" t="s">
        <v>444</v>
      </c>
      <c r="D38" s="25" t="s">
        <v>445</v>
      </c>
      <c r="E38" s="53">
        <f>E37/B38</f>
        <v>0.73064814814814827</v>
      </c>
    </row>
    <row r="39" spans="1:5" ht="36.75">
      <c r="A39" s="169" t="s">
        <v>424</v>
      </c>
      <c r="B39" s="169"/>
      <c r="C39" s="169"/>
      <c r="D39" s="169"/>
      <c r="E39" s="169"/>
    </row>
    <row r="40" spans="1:5">
      <c r="A40" s="22" t="s">
        <v>413</v>
      </c>
      <c r="B40" s="4" t="s">
        <v>401</v>
      </c>
      <c r="C40" s="22" t="s">
        <v>402</v>
      </c>
      <c r="D40" s="22" t="s">
        <v>414</v>
      </c>
      <c r="E40" s="22" t="s">
        <v>415</v>
      </c>
    </row>
    <row r="41" spans="1:5">
      <c r="A41" s="24" t="s">
        <v>416</v>
      </c>
      <c r="B41" s="9">
        <v>0</v>
      </c>
      <c r="C41" s="9">
        <v>25</v>
      </c>
      <c r="D41" s="9">
        <v>67750</v>
      </c>
      <c r="E41" s="9">
        <f>D41/E47*B47</f>
        <v>388433333.33333337</v>
      </c>
    </row>
    <row r="42" spans="1:5">
      <c r="A42" s="9" t="s">
        <v>417</v>
      </c>
      <c r="B42" s="9">
        <v>0</v>
      </c>
      <c r="C42" s="9">
        <v>25</v>
      </c>
      <c r="D42" s="9">
        <v>67750</v>
      </c>
      <c r="E42" s="9">
        <f>D42/E47*B47</f>
        <v>388433333.33333337</v>
      </c>
    </row>
    <row r="43" spans="1:5">
      <c r="A43" s="9" t="s">
        <v>418</v>
      </c>
      <c r="B43" s="9">
        <v>0</v>
      </c>
      <c r="C43" s="9">
        <v>25</v>
      </c>
      <c r="D43" s="9">
        <v>67750</v>
      </c>
      <c r="E43" s="9">
        <f>D43/E47*B47</f>
        <v>388433333.33333337</v>
      </c>
    </row>
    <row r="44" spans="1:5">
      <c r="A44" s="9" t="s">
        <v>419</v>
      </c>
      <c r="B44" s="9">
        <v>0</v>
      </c>
      <c r="C44" s="9">
        <v>25</v>
      </c>
      <c r="D44" s="9">
        <v>67750</v>
      </c>
      <c r="E44" s="9">
        <f>D44/E47*B47</f>
        <v>388433333.33333337</v>
      </c>
    </row>
    <row r="45" spans="1:5">
      <c r="E45">
        <f>SUM(E41:E44)</f>
        <v>1553733333.3333335</v>
      </c>
    </row>
    <row r="46" spans="1:5">
      <c r="E46" t="s">
        <v>585</v>
      </c>
    </row>
    <row r="47" spans="1:5">
      <c r="A47" s="2" t="s">
        <v>421</v>
      </c>
      <c r="B47" s="3">
        <v>860000</v>
      </c>
      <c r="C47" s="3" t="s">
        <v>422</v>
      </c>
      <c r="D47" s="3" t="s">
        <v>423</v>
      </c>
      <c r="E47" s="3">
        <v>150</v>
      </c>
    </row>
    <row r="48" spans="1:5">
      <c r="A48" s="23" t="s">
        <v>446</v>
      </c>
      <c r="B48" s="25">
        <v>150000</v>
      </c>
      <c r="C48" s="1" t="s">
        <v>170</v>
      </c>
      <c r="D48" s="25" t="s">
        <v>448</v>
      </c>
      <c r="E48" s="53">
        <f>E45/B48</f>
        <v>10358.222222222223</v>
      </c>
    </row>
    <row r="49" spans="1:5">
      <c r="A49" s="25" t="s">
        <v>449</v>
      </c>
      <c r="B49" s="25">
        <v>20</v>
      </c>
      <c r="C49" s="25" t="s">
        <v>450</v>
      </c>
      <c r="D49" s="25" t="s">
        <v>451</v>
      </c>
      <c r="E49" s="53">
        <f>E48/B49</f>
        <v>517.91111111111115</v>
      </c>
    </row>
    <row r="50" spans="1:5">
      <c r="A50" s="25" t="s">
        <v>452</v>
      </c>
      <c r="B50" s="25">
        <v>30</v>
      </c>
      <c r="C50" s="25" t="s">
        <v>453</v>
      </c>
      <c r="D50" s="25" t="s">
        <v>454</v>
      </c>
      <c r="E50" s="53">
        <f>E49/B50</f>
        <v>17.263703703703705</v>
      </c>
    </row>
    <row r="51" spans="1:5">
      <c r="A51" s="25" t="s">
        <v>455</v>
      </c>
      <c r="B51" s="25">
        <v>12</v>
      </c>
      <c r="C51" s="25" t="s">
        <v>456</v>
      </c>
      <c r="D51" s="25" t="s">
        <v>457</v>
      </c>
      <c r="E51" s="53">
        <f>E50/B51</f>
        <v>1.4386419753086421</v>
      </c>
    </row>
    <row r="53" spans="1:5" ht="36.75">
      <c r="A53" s="181" t="s">
        <v>425</v>
      </c>
      <c r="B53" s="181"/>
      <c r="C53" s="181"/>
      <c r="D53" s="181"/>
      <c r="E53" s="181"/>
    </row>
    <row r="54" spans="1:5">
      <c r="A54" s="4" t="s">
        <v>426</v>
      </c>
      <c r="B54" s="4" t="s">
        <v>429</v>
      </c>
      <c r="C54" s="4" t="s">
        <v>432</v>
      </c>
      <c r="D54" s="4">
        <v>20</v>
      </c>
      <c r="E54" s="4" t="s">
        <v>410</v>
      </c>
    </row>
    <row r="55" spans="1:5">
      <c r="A55" s="4" t="s">
        <v>427</v>
      </c>
      <c r="B55" s="4" t="s">
        <v>408</v>
      </c>
      <c r="C55" s="4" t="s">
        <v>433</v>
      </c>
      <c r="D55" s="4">
        <v>30</v>
      </c>
      <c r="E55" s="4" t="s">
        <v>411</v>
      </c>
    </row>
    <row r="56" spans="1:5">
      <c r="A56" s="4" t="s">
        <v>428</v>
      </c>
      <c r="B56" s="4" t="s">
        <v>430</v>
      </c>
      <c r="C56" s="4" t="s">
        <v>434</v>
      </c>
      <c r="D56" s="4">
        <v>12</v>
      </c>
      <c r="E56" s="4" t="s">
        <v>420</v>
      </c>
    </row>
    <row r="57" spans="1:5">
      <c r="A57" s="4" t="s">
        <v>431</v>
      </c>
      <c r="B57" s="4">
        <v>4.37</v>
      </c>
      <c r="C57" s="4" t="s">
        <v>435</v>
      </c>
      <c r="D57" s="4">
        <v>186875</v>
      </c>
      <c r="E57" s="4" t="s">
        <v>436</v>
      </c>
    </row>
    <row r="58" spans="1:5">
      <c r="C58" s="4" t="s">
        <v>409</v>
      </c>
      <c r="D58" s="4">
        <v>150000</v>
      </c>
      <c r="E58" s="4" t="s">
        <v>437</v>
      </c>
    </row>
    <row r="60" spans="1:5">
      <c r="A60" s="23" t="s">
        <v>438</v>
      </c>
      <c r="B60" s="1" t="s">
        <v>439</v>
      </c>
      <c r="C60" s="1" t="s">
        <v>459</v>
      </c>
    </row>
    <row r="61" spans="1:5">
      <c r="A61" s="1" t="s">
        <v>461</v>
      </c>
      <c r="B61" s="49">
        <f>E15+E20</f>
        <v>3.4356679762170201</v>
      </c>
      <c r="C61" s="1" t="s">
        <v>460</v>
      </c>
    </row>
    <row r="62" spans="1:5">
      <c r="A62" s="1" t="s">
        <v>440</v>
      </c>
      <c r="B62" s="49">
        <f>E38</f>
        <v>0.73064814814814827</v>
      </c>
      <c r="C62" s="1" t="s">
        <v>460</v>
      </c>
    </row>
    <row r="63" spans="1:5">
      <c r="A63" s="1" t="s">
        <v>441</v>
      </c>
      <c r="B63" s="49">
        <f>E51</f>
        <v>1.4386419753086421</v>
      </c>
      <c r="C63" s="1" t="s">
        <v>460</v>
      </c>
    </row>
    <row r="64" spans="1:5">
      <c r="A64" s="1" t="s">
        <v>442</v>
      </c>
      <c r="B64" s="49">
        <f>B57</f>
        <v>4.37</v>
      </c>
      <c r="C64" s="1" t="s">
        <v>460</v>
      </c>
    </row>
    <row r="65" spans="1:4">
      <c r="A65" s="1" t="s">
        <v>458</v>
      </c>
      <c r="B65" s="49">
        <f>SUM(B61:B64)</f>
        <v>9.9749580996738096</v>
      </c>
      <c r="C65" s="1" t="s">
        <v>460</v>
      </c>
    </row>
    <row r="67" spans="1:4">
      <c r="A67" s="24" t="s">
        <v>80</v>
      </c>
      <c r="B67" s="24">
        <v>0.6</v>
      </c>
      <c r="C67" s="24" t="s">
        <v>87</v>
      </c>
    </row>
    <row r="68" spans="1:4">
      <c r="A68" s="24" t="s">
        <v>82</v>
      </c>
      <c r="B68" s="24">
        <f>B67*10</f>
        <v>6</v>
      </c>
      <c r="C68" s="24" t="s">
        <v>87</v>
      </c>
    </row>
    <row r="69" spans="1:4">
      <c r="A69" s="24" t="s">
        <v>579</v>
      </c>
      <c r="B69" s="24">
        <f>B68*366</f>
        <v>2196</v>
      </c>
      <c r="C69" s="24" t="s">
        <v>87</v>
      </c>
    </row>
    <row r="70" spans="1:4">
      <c r="A70" s="24" t="s">
        <v>580</v>
      </c>
      <c r="B70" s="86">
        <f>B65*B69</f>
        <v>21905.007986883687</v>
      </c>
      <c r="C70" s="24" t="s">
        <v>87</v>
      </c>
    </row>
    <row r="73" spans="1:4">
      <c r="A73" s="138">
        <f>E33</f>
        <v>789100000</v>
      </c>
      <c r="B73" s="138"/>
      <c r="C73" s="138" t="s">
        <v>757</v>
      </c>
      <c r="D73" s="138"/>
    </row>
    <row r="74" spans="1:4">
      <c r="A74" t="s">
        <v>758</v>
      </c>
      <c r="B74" t="s">
        <v>629</v>
      </c>
    </row>
    <row r="75" spans="1:4">
      <c r="A75">
        <v>5000</v>
      </c>
      <c r="B75">
        <v>10000</v>
      </c>
    </row>
    <row r="76" spans="1:4">
      <c r="A76">
        <f>A73/A75</f>
        <v>157820</v>
      </c>
      <c r="B76">
        <f>A73/B75</f>
        <v>78910</v>
      </c>
      <c r="C76" t="s">
        <v>565</v>
      </c>
    </row>
    <row r="77" spans="1:4">
      <c r="A77">
        <v>1</v>
      </c>
      <c r="B77">
        <v>1</v>
      </c>
      <c r="C77" t="s">
        <v>759</v>
      </c>
    </row>
    <row r="78" spans="1:4">
      <c r="A78" s="129">
        <f>A76/A77</f>
        <v>157820</v>
      </c>
      <c r="B78" s="129">
        <f>B76/B77</f>
        <v>78910</v>
      </c>
    </row>
    <row r="79" spans="1:4">
      <c r="A79" s="130">
        <f>A78/6</f>
        <v>26303.333333333332</v>
      </c>
      <c r="B79" s="130">
        <f>B78/6</f>
        <v>13151.666666666666</v>
      </c>
      <c r="C79" t="s">
        <v>83</v>
      </c>
    </row>
    <row r="80" spans="1:4">
      <c r="A80" s="131">
        <f>A78/24</f>
        <v>6575.833333333333</v>
      </c>
      <c r="B80" s="131">
        <f>B78/24</f>
        <v>3287.9166666666665</v>
      </c>
      <c r="C80" t="s">
        <v>34</v>
      </c>
    </row>
    <row r="81" spans="1:3">
      <c r="A81" s="132">
        <f>A80/30</f>
        <v>219.19444444444443</v>
      </c>
      <c r="B81" s="132">
        <f>B80/30</f>
        <v>109.59722222222221</v>
      </c>
      <c r="C81" t="s">
        <v>36</v>
      </c>
    </row>
    <row r="82" spans="1:3">
      <c r="A82" s="133">
        <f>A81/12</f>
        <v>18.266203703703702</v>
      </c>
      <c r="B82" s="133">
        <f>B81/12</f>
        <v>9.1331018518518512</v>
      </c>
      <c r="C82" t="s">
        <v>38</v>
      </c>
    </row>
  </sheetData>
  <mergeCells count="6">
    <mergeCell ref="A1:E1"/>
    <mergeCell ref="A26:E26"/>
    <mergeCell ref="A39:E39"/>
    <mergeCell ref="A53:E53"/>
    <mergeCell ref="A73:B73"/>
    <mergeCell ref="C73:D73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7"/>
  <sheetViews>
    <sheetView zoomScale="310" zoomScaleNormal="310" workbookViewId="0">
      <selection activeCell="C9" sqref="C9"/>
    </sheetView>
  </sheetViews>
  <sheetFormatPr defaultRowHeight="13.5"/>
  <cols>
    <col min="1" max="16384" width="9" style="26"/>
  </cols>
  <sheetData>
    <row r="1" spans="1:3">
      <c r="A1" s="26" t="s">
        <v>165</v>
      </c>
      <c r="B1" s="26" t="s">
        <v>630</v>
      </c>
      <c r="C1" s="26" t="s">
        <v>151</v>
      </c>
    </row>
    <row r="2" spans="1:3">
      <c r="A2" s="26">
        <v>140</v>
      </c>
      <c r="B2" s="26">
        <v>15</v>
      </c>
      <c r="C2" s="26">
        <f>A2-B2</f>
        <v>125</v>
      </c>
    </row>
    <row r="3" spans="1:3">
      <c r="A3" s="26">
        <v>141</v>
      </c>
      <c r="B3" s="26">
        <v>15</v>
      </c>
      <c r="C3" s="26">
        <f t="shared" ref="C3:C7" si="0">A3-B3</f>
        <v>126</v>
      </c>
    </row>
    <row r="4" spans="1:3">
      <c r="A4" s="26">
        <v>142</v>
      </c>
      <c r="B4" s="26">
        <v>15</v>
      </c>
      <c r="C4" s="26">
        <f t="shared" si="0"/>
        <v>127</v>
      </c>
    </row>
    <row r="5" spans="1:3">
      <c r="A5" s="26">
        <v>143</v>
      </c>
      <c r="B5" s="26">
        <v>15</v>
      </c>
      <c r="C5" s="26">
        <f t="shared" si="0"/>
        <v>128</v>
      </c>
    </row>
    <row r="6" spans="1:3">
      <c r="A6" s="26">
        <v>144</v>
      </c>
      <c r="B6" s="26">
        <v>15</v>
      </c>
      <c r="C6" s="26">
        <f t="shared" si="0"/>
        <v>129</v>
      </c>
    </row>
    <row r="7" spans="1:3">
      <c r="A7" s="26">
        <v>145</v>
      </c>
      <c r="B7" s="26">
        <v>15</v>
      </c>
      <c r="C7" s="26">
        <f t="shared" si="0"/>
        <v>130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58"/>
  <sheetViews>
    <sheetView zoomScale="370" zoomScaleNormal="370" workbookViewId="0">
      <selection activeCell="C123" sqref="C123"/>
    </sheetView>
  </sheetViews>
  <sheetFormatPr defaultRowHeight="13.5"/>
  <cols>
    <col min="1" max="1" width="9.5" style="26" bestFit="1" customWidth="1"/>
    <col min="2" max="16384" width="9" style="26"/>
  </cols>
  <sheetData>
    <row r="1" spans="1:3" ht="25.5">
      <c r="A1" s="182" t="s">
        <v>285</v>
      </c>
      <c r="B1" s="182"/>
      <c r="C1" s="182"/>
    </row>
    <row r="2" spans="1:3">
      <c r="A2" s="15" t="s">
        <v>165</v>
      </c>
      <c r="B2" s="10" t="s">
        <v>286</v>
      </c>
      <c r="C2" s="10" t="s">
        <v>0</v>
      </c>
    </row>
    <row r="3" spans="1:3">
      <c r="A3" s="13">
        <v>20</v>
      </c>
      <c r="B3" s="27">
        <v>10</v>
      </c>
      <c r="C3" s="27">
        <f>A3+B3</f>
        <v>30</v>
      </c>
    </row>
    <row r="4" spans="1:3">
      <c r="A4" s="13">
        <v>21</v>
      </c>
      <c r="B4" s="27">
        <v>10</v>
      </c>
      <c r="C4" s="27">
        <f>A4+B4</f>
        <v>31</v>
      </c>
    </row>
    <row r="5" spans="1:3">
      <c r="A5" s="13">
        <v>22</v>
      </c>
      <c r="B5" s="27">
        <v>10</v>
      </c>
      <c r="C5" s="27">
        <f>A5+B5</f>
        <v>32</v>
      </c>
    </row>
    <row r="6" spans="1:3">
      <c r="A6" s="13">
        <v>23</v>
      </c>
      <c r="B6" s="27">
        <v>10</v>
      </c>
      <c r="C6" s="27">
        <f t="shared" ref="C6:C68" si="0">A6+B6</f>
        <v>33</v>
      </c>
    </row>
    <row r="7" spans="1:3">
      <c r="A7" s="13">
        <v>24</v>
      </c>
      <c r="B7" s="27">
        <v>10</v>
      </c>
      <c r="C7" s="27">
        <f t="shared" si="0"/>
        <v>34</v>
      </c>
    </row>
    <row r="8" spans="1:3">
      <c r="A8" s="13">
        <v>25</v>
      </c>
      <c r="B8" s="27">
        <v>10</v>
      </c>
      <c r="C8" s="27">
        <f t="shared" si="0"/>
        <v>35</v>
      </c>
    </row>
    <row r="9" spans="1:3">
      <c r="A9" s="13">
        <v>26</v>
      </c>
      <c r="B9" s="27">
        <v>10</v>
      </c>
      <c r="C9" s="27">
        <f t="shared" si="0"/>
        <v>36</v>
      </c>
    </row>
    <row r="10" spans="1:3">
      <c r="A10" s="13">
        <v>27</v>
      </c>
      <c r="B10" s="27">
        <v>10</v>
      </c>
      <c r="C10" s="27">
        <f t="shared" si="0"/>
        <v>37</v>
      </c>
    </row>
    <row r="11" spans="1:3">
      <c r="A11" s="13">
        <v>28</v>
      </c>
      <c r="B11" s="27">
        <v>10</v>
      </c>
      <c r="C11" s="27">
        <f t="shared" si="0"/>
        <v>38</v>
      </c>
    </row>
    <row r="12" spans="1:3">
      <c r="A12" s="13">
        <v>29</v>
      </c>
      <c r="B12" s="27">
        <v>10</v>
      </c>
      <c r="C12" s="27">
        <f t="shared" si="0"/>
        <v>39</v>
      </c>
    </row>
    <row r="13" spans="1:3">
      <c r="A13" s="13">
        <v>30</v>
      </c>
      <c r="B13" s="27">
        <v>10</v>
      </c>
      <c r="C13" s="27">
        <f t="shared" si="0"/>
        <v>40</v>
      </c>
    </row>
    <row r="14" spans="1:3">
      <c r="A14" s="13">
        <v>31</v>
      </c>
      <c r="B14" s="27">
        <v>10</v>
      </c>
      <c r="C14" s="27">
        <f t="shared" si="0"/>
        <v>41</v>
      </c>
    </row>
    <row r="15" spans="1:3">
      <c r="A15" s="13">
        <v>32</v>
      </c>
      <c r="B15" s="27">
        <v>10</v>
      </c>
      <c r="C15" s="27">
        <f t="shared" si="0"/>
        <v>42</v>
      </c>
    </row>
    <row r="16" spans="1:3">
      <c r="A16" s="13">
        <v>33</v>
      </c>
      <c r="B16" s="27">
        <v>10</v>
      </c>
      <c r="C16" s="27">
        <f t="shared" si="0"/>
        <v>43</v>
      </c>
    </row>
    <row r="17" spans="1:3">
      <c r="A17" s="13">
        <v>34</v>
      </c>
      <c r="B17" s="27">
        <v>10</v>
      </c>
      <c r="C17" s="27">
        <f t="shared" si="0"/>
        <v>44</v>
      </c>
    </row>
    <row r="18" spans="1:3">
      <c r="A18" s="13">
        <v>35</v>
      </c>
      <c r="B18" s="27">
        <v>10</v>
      </c>
      <c r="C18" s="27">
        <f t="shared" si="0"/>
        <v>45</v>
      </c>
    </row>
    <row r="19" spans="1:3">
      <c r="A19" s="13">
        <v>36</v>
      </c>
      <c r="B19" s="27">
        <v>10</v>
      </c>
      <c r="C19" s="27">
        <f t="shared" si="0"/>
        <v>46</v>
      </c>
    </row>
    <row r="20" spans="1:3">
      <c r="A20" s="13">
        <v>37</v>
      </c>
      <c r="B20" s="27">
        <v>10</v>
      </c>
      <c r="C20" s="27">
        <f t="shared" si="0"/>
        <v>47</v>
      </c>
    </row>
    <row r="21" spans="1:3">
      <c r="A21" s="13">
        <v>38</v>
      </c>
      <c r="B21" s="27">
        <v>10</v>
      </c>
      <c r="C21" s="27">
        <f t="shared" si="0"/>
        <v>48</v>
      </c>
    </row>
    <row r="22" spans="1:3">
      <c r="A22" s="13">
        <v>39</v>
      </c>
      <c r="B22" s="27">
        <v>10</v>
      </c>
      <c r="C22" s="27">
        <f t="shared" si="0"/>
        <v>49</v>
      </c>
    </row>
    <row r="23" spans="1:3">
      <c r="A23" s="13">
        <v>40</v>
      </c>
      <c r="B23" s="27">
        <v>10</v>
      </c>
      <c r="C23" s="27">
        <f t="shared" si="0"/>
        <v>50</v>
      </c>
    </row>
    <row r="24" spans="1:3">
      <c r="A24" s="13">
        <v>41</v>
      </c>
      <c r="B24" s="27">
        <v>10</v>
      </c>
      <c r="C24" s="27">
        <f t="shared" si="0"/>
        <v>51</v>
      </c>
    </row>
    <row r="25" spans="1:3">
      <c r="A25" s="13">
        <v>42</v>
      </c>
      <c r="B25" s="27">
        <v>10</v>
      </c>
      <c r="C25" s="27">
        <f t="shared" si="0"/>
        <v>52</v>
      </c>
    </row>
    <row r="26" spans="1:3">
      <c r="A26" s="13">
        <v>43</v>
      </c>
      <c r="B26" s="27">
        <v>10</v>
      </c>
      <c r="C26" s="27">
        <f t="shared" si="0"/>
        <v>53</v>
      </c>
    </row>
    <row r="27" spans="1:3">
      <c r="A27" s="13">
        <v>44</v>
      </c>
      <c r="B27" s="27">
        <v>10</v>
      </c>
      <c r="C27" s="27">
        <f t="shared" si="0"/>
        <v>54</v>
      </c>
    </row>
    <row r="28" spans="1:3">
      <c r="A28" s="13">
        <v>45</v>
      </c>
      <c r="B28" s="27">
        <v>10</v>
      </c>
      <c r="C28" s="27">
        <f t="shared" si="0"/>
        <v>55</v>
      </c>
    </row>
    <row r="29" spans="1:3">
      <c r="A29" s="13">
        <v>46</v>
      </c>
      <c r="B29" s="27">
        <v>10</v>
      </c>
      <c r="C29" s="27">
        <f t="shared" si="0"/>
        <v>56</v>
      </c>
    </row>
    <row r="30" spans="1:3">
      <c r="A30" s="13">
        <v>47</v>
      </c>
      <c r="B30" s="27">
        <v>10</v>
      </c>
      <c r="C30" s="27">
        <f t="shared" si="0"/>
        <v>57</v>
      </c>
    </row>
    <row r="31" spans="1:3">
      <c r="A31" s="13">
        <v>48</v>
      </c>
      <c r="B31" s="27">
        <v>10</v>
      </c>
      <c r="C31" s="27">
        <f t="shared" si="0"/>
        <v>58</v>
      </c>
    </row>
    <row r="32" spans="1:3">
      <c r="A32" s="13">
        <v>49</v>
      </c>
      <c r="B32" s="27">
        <v>10</v>
      </c>
      <c r="C32" s="27">
        <f t="shared" si="0"/>
        <v>59</v>
      </c>
    </row>
    <row r="33" spans="1:3">
      <c r="A33" s="13">
        <v>50</v>
      </c>
      <c r="B33" s="27">
        <v>10</v>
      </c>
      <c r="C33" s="27">
        <f t="shared" si="0"/>
        <v>60</v>
      </c>
    </row>
    <row r="34" spans="1:3">
      <c r="A34" s="13">
        <v>51</v>
      </c>
      <c r="B34" s="27">
        <v>10</v>
      </c>
      <c r="C34" s="27">
        <f t="shared" si="0"/>
        <v>61</v>
      </c>
    </row>
    <row r="35" spans="1:3">
      <c r="A35" s="13">
        <v>52</v>
      </c>
      <c r="B35" s="27">
        <v>10</v>
      </c>
      <c r="C35" s="27">
        <f t="shared" si="0"/>
        <v>62</v>
      </c>
    </row>
    <row r="36" spans="1:3">
      <c r="A36" s="13">
        <v>53</v>
      </c>
      <c r="B36" s="27">
        <v>10</v>
      </c>
      <c r="C36" s="27">
        <f t="shared" si="0"/>
        <v>63</v>
      </c>
    </row>
    <row r="37" spans="1:3">
      <c r="A37" s="13">
        <v>54</v>
      </c>
      <c r="B37" s="27">
        <v>10</v>
      </c>
      <c r="C37" s="27">
        <f t="shared" si="0"/>
        <v>64</v>
      </c>
    </row>
    <row r="38" spans="1:3">
      <c r="A38" s="13">
        <v>55</v>
      </c>
      <c r="B38" s="27">
        <v>10</v>
      </c>
      <c r="C38" s="27">
        <f t="shared" si="0"/>
        <v>65</v>
      </c>
    </row>
    <row r="39" spans="1:3">
      <c r="A39" s="13">
        <v>56</v>
      </c>
      <c r="B39" s="27">
        <v>10</v>
      </c>
      <c r="C39" s="27">
        <f t="shared" si="0"/>
        <v>66</v>
      </c>
    </row>
    <row r="40" spans="1:3">
      <c r="A40" s="13">
        <v>57</v>
      </c>
      <c r="B40" s="27">
        <v>10</v>
      </c>
      <c r="C40" s="27">
        <f t="shared" si="0"/>
        <v>67</v>
      </c>
    </row>
    <row r="41" spans="1:3">
      <c r="A41" s="13">
        <v>58</v>
      </c>
      <c r="B41" s="27">
        <v>10</v>
      </c>
      <c r="C41" s="27">
        <f t="shared" si="0"/>
        <v>68</v>
      </c>
    </row>
    <row r="42" spans="1:3">
      <c r="A42" s="13">
        <v>59</v>
      </c>
      <c r="B42" s="27">
        <v>10</v>
      </c>
      <c r="C42" s="27">
        <f t="shared" si="0"/>
        <v>69</v>
      </c>
    </row>
    <row r="43" spans="1:3">
      <c r="A43" s="13">
        <v>60</v>
      </c>
      <c r="B43" s="27">
        <v>10</v>
      </c>
      <c r="C43" s="27">
        <f t="shared" si="0"/>
        <v>70</v>
      </c>
    </row>
    <row r="44" spans="1:3">
      <c r="A44" s="13">
        <v>61</v>
      </c>
      <c r="B44" s="27">
        <v>10</v>
      </c>
      <c r="C44" s="27">
        <f t="shared" si="0"/>
        <v>71</v>
      </c>
    </row>
    <row r="45" spans="1:3">
      <c r="A45" s="13">
        <v>62</v>
      </c>
      <c r="B45" s="27">
        <v>10</v>
      </c>
      <c r="C45" s="27">
        <f t="shared" si="0"/>
        <v>72</v>
      </c>
    </row>
    <row r="46" spans="1:3">
      <c r="A46" s="13">
        <v>63</v>
      </c>
      <c r="B46" s="27">
        <v>10</v>
      </c>
      <c r="C46" s="27">
        <f t="shared" si="0"/>
        <v>73</v>
      </c>
    </row>
    <row r="47" spans="1:3">
      <c r="A47" s="13">
        <v>64</v>
      </c>
      <c r="B47" s="27">
        <v>10</v>
      </c>
      <c r="C47" s="27">
        <f t="shared" si="0"/>
        <v>74</v>
      </c>
    </row>
    <row r="48" spans="1:3">
      <c r="A48" s="13">
        <v>65</v>
      </c>
      <c r="B48" s="27">
        <v>10</v>
      </c>
      <c r="C48" s="27">
        <f t="shared" si="0"/>
        <v>75</v>
      </c>
    </row>
    <row r="49" spans="1:3">
      <c r="A49" s="13">
        <v>66</v>
      </c>
      <c r="B49" s="27">
        <v>10</v>
      </c>
      <c r="C49" s="27">
        <f t="shared" si="0"/>
        <v>76</v>
      </c>
    </row>
    <row r="50" spans="1:3">
      <c r="A50" s="13">
        <v>67</v>
      </c>
      <c r="B50" s="27">
        <v>10</v>
      </c>
      <c r="C50" s="27">
        <f t="shared" si="0"/>
        <v>77</v>
      </c>
    </row>
    <row r="51" spans="1:3">
      <c r="A51" s="13">
        <v>68</v>
      </c>
      <c r="B51" s="27">
        <v>10</v>
      </c>
      <c r="C51" s="27">
        <f t="shared" si="0"/>
        <v>78</v>
      </c>
    </row>
    <row r="52" spans="1:3">
      <c r="A52" s="13">
        <v>69</v>
      </c>
      <c r="B52" s="27">
        <v>10</v>
      </c>
      <c r="C52" s="27">
        <f t="shared" si="0"/>
        <v>79</v>
      </c>
    </row>
    <row r="53" spans="1:3">
      <c r="A53" s="13">
        <v>70</v>
      </c>
      <c r="B53" s="27">
        <v>10</v>
      </c>
      <c r="C53" s="27">
        <f t="shared" si="0"/>
        <v>80</v>
      </c>
    </row>
    <row r="54" spans="1:3">
      <c r="A54" s="13">
        <v>71</v>
      </c>
      <c r="B54" s="27">
        <v>10</v>
      </c>
      <c r="C54" s="27">
        <f t="shared" si="0"/>
        <v>81</v>
      </c>
    </row>
    <row r="55" spans="1:3">
      <c r="A55" s="13">
        <v>72</v>
      </c>
      <c r="B55" s="27">
        <v>10</v>
      </c>
      <c r="C55" s="27">
        <f t="shared" si="0"/>
        <v>82</v>
      </c>
    </row>
    <row r="56" spans="1:3">
      <c r="A56" s="13">
        <v>73</v>
      </c>
      <c r="B56" s="27">
        <v>10</v>
      </c>
      <c r="C56" s="27">
        <f t="shared" si="0"/>
        <v>83</v>
      </c>
    </row>
    <row r="57" spans="1:3">
      <c r="A57" s="13">
        <v>74</v>
      </c>
      <c r="B57" s="27">
        <v>10</v>
      </c>
      <c r="C57" s="27">
        <f t="shared" si="0"/>
        <v>84</v>
      </c>
    </row>
    <row r="58" spans="1:3">
      <c r="A58" s="13">
        <v>75</v>
      </c>
      <c r="B58" s="27">
        <v>10</v>
      </c>
      <c r="C58" s="27">
        <f t="shared" si="0"/>
        <v>85</v>
      </c>
    </row>
    <row r="59" spans="1:3">
      <c r="A59" s="13">
        <v>76</v>
      </c>
      <c r="B59" s="27">
        <v>10</v>
      </c>
      <c r="C59" s="27">
        <f t="shared" si="0"/>
        <v>86</v>
      </c>
    </row>
    <row r="60" spans="1:3">
      <c r="A60" s="13">
        <v>77</v>
      </c>
      <c r="B60" s="27">
        <v>10</v>
      </c>
      <c r="C60" s="27">
        <f t="shared" si="0"/>
        <v>87</v>
      </c>
    </row>
    <row r="61" spans="1:3">
      <c r="A61" s="13">
        <v>78</v>
      </c>
      <c r="B61" s="27">
        <v>10</v>
      </c>
      <c r="C61" s="27">
        <f t="shared" si="0"/>
        <v>88</v>
      </c>
    </row>
    <row r="62" spans="1:3">
      <c r="A62" s="13">
        <v>79</v>
      </c>
      <c r="B62" s="27">
        <v>10</v>
      </c>
      <c r="C62" s="27">
        <f t="shared" si="0"/>
        <v>89</v>
      </c>
    </row>
    <row r="63" spans="1:3">
      <c r="A63" s="13">
        <v>80</v>
      </c>
      <c r="B63" s="27">
        <v>10</v>
      </c>
      <c r="C63" s="27">
        <f t="shared" si="0"/>
        <v>90</v>
      </c>
    </row>
    <row r="64" spans="1:3">
      <c r="A64" s="13">
        <v>81</v>
      </c>
      <c r="B64" s="27">
        <v>10</v>
      </c>
      <c r="C64" s="27">
        <f t="shared" si="0"/>
        <v>91</v>
      </c>
    </row>
    <row r="65" spans="1:3">
      <c r="A65" s="13">
        <v>82</v>
      </c>
      <c r="B65" s="27">
        <v>10</v>
      </c>
      <c r="C65" s="27">
        <f t="shared" si="0"/>
        <v>92</v>
      </c>
    </row>
    <row r="66" spans="1:3">
      <c r="A66" s="13">
        <v>83</v>
      </c>
      <c r="B66" s="27">
        <v>10</v>
      </c>
      <c r="C66" s="27">
        <f t="shared" si="0"/>
        <v>93</v>
      </c>
    </row>
    <row r="67" spans="1:3">
      <c r="A67" s="13">
        <v>84</v>
      </c>
      <c r="B67" s="27">
        <v>10</v>
      </c>
      <c r="C67" s="27">
        <f t="shared" si="0"/>
        <v>94</v>
      </c>
    </row>
    <row r="68" spans="1:3">
      <c r="A68" s="13">
        <v>85</v>
      </c>
      <c r="B68" s="27">
        <v>10</v>
      </c>
      <c r="C68" s="27">
        <f t="shared" si="0"/>
        <v>95</v>
      </c>
    </row>
    <row r="69" spans="1:3">
      <c r="A69" s="13">
        <v>86</v>
      </c>
      <c r="B69" s="27">
        <v>10</v>
      </c>
      <c r="C69" s="27">
        <f t="shared" ref="C69:C132" si="1">A69+B69</f>
        <v>96</v>
      </c>
    </row>
    <row r="70" spans="1:3">
      <c r="A70" s="13">
        <v>87</v>
      </c>
      <c r="B70" s="27">
        <v>10</v>
      </c>
      <c r="C70" s="27">
        <f t="shared" si="1"/>
        <v>97</v>
      </c>
    </row>
    <row r="71" spans="1:3">
      <c r="A71" s="13">
        <v>88</v>
      </c>
      <c r="B71" s="27">
        <v>10</v>
      </c>
      <c r="C71" s="27">
        <f t="shared" si="1"/>
        <v>98</v>
      </c>
    </row>
    <row r="72" spans="1:3">
      <c r="A72" s="13">
        <v>89</v>
      </c>
      <c r="B72" s="27">
        <v>10</v>
      </c>
      <c r="C72" s="27">
        <f t="shared" si="1"/>
        <v>99</v>
      </c>
    </row>
    <row r="73" spans="1:3">
      <c r="A73" s="13">
        <v>90</v>
      </c>
      <c r="B73" s="27">
        <v>10</v>
      </c>
      <c r="C73" s="27">
        <f t="shared" si="1"/>
        <v>100</v>
      </c>
    </row>
    <row r="74" spans="1:3">
      <c r="A74" s="13">
        <v>91</v>
      </c>
      <c r="B74" s="27">
        <v>10</v>
      </c>
      <c r="C74" s="27">
        <f t="shared" si="1"/>
        <v>101</v>
      </c>
    </row>
    <row r="75" spans="1:3">
      <c r="A75" s="13">
        <v>92</v>
      </c>
      <c r="B75" s="27">
        <v>10</v>
      </c>
      <c r="C75" s="27">
        <f t="shared" si="1"/>
        <v>102</v>
      </c>
    </row>
    <row r="76" spans="1:3">
      <c r="A76" s="13">
        <v>93</v>
      </c>
      <c r="B76" s="27">
        <v>10</v>
      </c>
      <c r="C76" s="27">
        <f t="shared" si="1"/>
        <v>103</v>
      </c>
    </row>
    <row r="77" spans="1:3">
      <c r="A77" s="13">
        <v>94</v>
      </c>
      <c r="B77" s="27">
        <v>10</v>
      </c>
      <c r="C77" s="27">
        <f t="shared" si="1"/>
        <v>104</v>
      </c>
    </row>
    <row r="78" spans="1:3">
      <c r="A78" s="13">
        <v>95</v>
      </c>
      <c r="B78" s="27">
        <v>10</v>
      </c>
      <c r="C78" s="27">
        <f t="shared" si="1"/>
        <v>105</v>
      </c>
    </row>
    <row r="79" spans="1:3">
      <c r="A79" s="13">
        <v>96</v>
      </c>
      <c r="B79" s="27">
        <v>10</v>
      </c>
      <c r="C79" s="27">
        <f t="shared" si="1"/>
        <v>106</v>
      </c>
    </row>
    <row r="80" spans="1:3">
      <c r="A80" s="13">
        <v>97</v>
      </c>
      <c r="B80" s="27">
        <v>10</v>
      </c>
      <c r="C80" s="27">
        <f t="shared" si="1"/>
        <v>107</v>
      </c>
    </row>
    <row r="81" spans="1:3">
      <c r="A81" s="13">
        <v>98</v>
      </c>
      <c r="B81" s="27">
        <v>10</v>
      </c>
      <c r="C81" s="27">
        <f t="shared" si="1"/>
        <v>108</v>
      </c>
    </row>
    <row r="82" spans="1:3">
      <c r="A82" s="13">
        <v>99</v>
      </c>
      <c r="B82" s="27">
        <v>10</v>
      </c>
      <c r="C82" s="27">
        <f t="shared" si="1"/>
        <v>109</v>
      </c>
    </row>
    <row r="83" spans="1:3">
      <c r="A83" s="13">
        <v>100</v>
      </c>
      <c r="B83" s="27">
        <v>10</v>
      </c>
      <c r="C83" s="27">
        <f t="shared" si="1"/>
        <v>110</v>
      </c>
    </row>
    <row r="84" spans="1:3">
      <c r="A84" s="13">
        <v>101</v>
      </c>
      <c r="B84" s="27">
        <v>10</v>
      </c>
      <c r="C84" s="27">
        <f t="shared" si="1"/>
        <v>111</v>
      </c>
    </row>
    <row r="85" spans="1:3">
      <c r="A85" s="13">
        <v>102</v>
      </c>
      <c r="B85" s="27">
        <v>10</v>
      </c>
      <c r="C85" s="27">
        <f t="shared" si="1"/>
        <v>112</v>
      </c>
    </row>
    <row r="86" spans="1:3">
      <c r="A86" s="13">
        <v>103</v>
      </c>
      <c r="B86" s="27">
        <v>10</v>
      </c>
      <c r="C86" s="27">
        <f t="shared" si="1"/>
        <v>113</v>
      </c>
    </row>
    <row r="87" spans="1:3">
      <c r="A87" s="13">
        <v>104</v>
      </c>
      <c r="B87" s="27">
        <v>10</v>
      </c>
      <c r="C87" s="27">
        <f t="shared" si="1"/>
        <v>114</v>
      </c>
    </row>
    <row r="88" spans="1:3">
      <c r="A88" s="13">
        <v>105</v>
      </c>
      <c r="B88" s="27">
        <v>10</v>
      </c>
      <c r="C88" s="27">
        <f t="shared" si="1"/>
        <v>115</v>
      </c>
    </row>
    <row r="89" spans="1:3">
      <c r="A89" s="13">
        <v>106</v>
      </c>
      <c r="B89" s="27">
        <v>10</v>
      </c>
      <c r="C89" s="27">
        <f t="shared" si="1"/>
        <v>116</v>
      </c>
    </row>
    <row r="90" spans="1:3">
      <c r="A90" s="13">
        <v>107</v>
      </c>
      <c r="B90" s="27">
        <v>10</v>
      </c>
      <c r="C90" s="27">
        <f t="shared" si="1"/>
        <v>117</v>
      </c>
    </row>
    <row r="91" spans="1:3">
      <c r="A91" s="13">
        <v>108</v>
      </c>
      <c r="B91" s="27">
        <v>10</v>
      </c>
      <c r="C91" s="27">
        <f t="shared" si="1"/>
        <v>118</v>
      </c>
    </row>
    <row r="92" spans="1:3">
      <c r="A92" s="13">
        <v>109</v>
      </c>
      <c r="B92" s="27">
        <v>10</v>
      </c>
      <c r="C92" s="27">
        <f t="shared" si="1"/>
        <v>119</v>
      </c>
    </row>
    <row r="93" spans="1:3">
      <c r="A93" s="13">
        <v>110</v>
      </c>
      <c r="B93" s="27">
        <v>10</v>
      </c>
      <c r="C93" s="27">
        <f t="shared" si="1"/>
        <v>120</v>
      </c>
    </row>
    <row r="94" spans="1:3">
      <c r="A94" s="13">
        <v>111</v>
      </c>
      <c r="B94" s="27">
        <v>10</v>
      </c>
      <c r="C94" s="27">
        <f t="shared" si="1"/>
        <v>121</v>
      </c>
    </row>
    <row r="95" spans="1:3">
      <c r="A95" s="13">
        <v>112</v>
      </c>
      <c r="B95" s="27">
        <v>10</v>
      </c>
      <c r="C95" s="27">
        <f t="shared" si="1"/>
        <v>122</v>
      </c>
    </row>
    <row r="96" spans="1:3">
      <c r="A96" s="13">
        <v>113</v>
      </c>
      <c r="B96" s="27">
        <v>10</v>
      </c>
      <c r="C96" s="27">
        <f t="shared" si="1"/>
        <v>123</v>
      </c>
    </row>
    <row r="97" spans="1:3">
      <c r="A97" s="13">
        <v>114</v>
      </c>
      <c r="B97" s="27">
        <v>10</v>
      </c>
      <c r="C97" s="27">
        <f t="shared" si="1"/>
        <v>124</v>
      </c>
    </row>
    <row r="98" spans="1:3">
      <c r="A98" s="13">
        <v>115</v>
      </c>
      <c r="B98" s="27">
        <v>10</v>
      </c>
      <c r="C98" s="27">
        <f t="shared" si="1"/>
        <v>125</v>
      </c>
    </row>
    <row r="99" spans="1:3">
      <c r="A99" s="13">
        <v>116</v>
      </c>
      <c r="B99" s="27">
        <v>10</v>
      </c>
      <c r="C99" s="27">
        <f t="shared" si="1"/>
        <v>126</v>
      </c>
    </row>
    <row r="100" spans="1:3">
      <c r="A100" s="13">
        <v>117</v>
      </c>
      <c r="B100" s="27">
        <v>10</v>
      </c>
      <c r="C100" s="27">
        <f t="shared" si="1"/>
        <v>127</v>
      </c>
    </row>
    <row r="101" spans="1:3">
      <c r="A101" s="13">
        <v>118</v>
      </c>
      <c r="B101" s="27">
        <v>10</v>
      </c>
      <c r="C101" s="27">
        <f t="shared" si="1"/>
        <v>128</v>
      </c>
    </row>
    <row r="102" spans="1:3">
      <c r="A102" s="13">
        <v>119</v>
      </c>
      <c r="B102" s="27">
        <v>10</v>
      </c>
      <c r="C102" s="27">
        <f t="shared" si="1"/>
        <v>129</v>
      </c>
    </row>
    <row r="103" spans="1:3">
      <c r="A103" s="13">
        <v>120</v>
      </c>
      <c r="B103" s="27">
        <v>10</v>
      </c>
      <c r="C103" s="27">
        <f t="shared" si="1"/>
        <v>130</v>
      </c>
    </row>
    <row r="104" spans="1:3">
      <c r="A104" s="13">
        <v>121</v>
      </c>
      <c r="B104" s="27">
        <v>10</v>
      </c>
      <c r="C104" s="27">
        <f t="shared" si="1"/>
        <v>131</v>
      </c>
    </row>
    <row r="105" spans="1:3">
      <c r="A105" s="13">
        <v>122</v>
      </c>
      <c r="B105" s="27">
        <v>10</v>
      </c>
      <c r="C105" s="27">
        <f t="shared" si="1"/>
        <v>132</v>
      </c>
    </row>
    <row r="106" spans="1:3">
      <c r="A106" s="13">
        <v>123</v>
      </c>
      <c r="B106" s="27">
        <v>10</v>
      </c>
      <c r="C106" s="27">
        <f t="shared" si="1"/>
        <v>133</v>
      </c>
    </row>
    <row r="107" spans="1:3">
      <c r="A107" s="13">
        <v>124</v>
      </c>
      <c r="B107" s="27">
        <v>10</v>
      </c>
      <c r="C107" s="27">
        <f t="shared" si="1"/>
        <v>134</v>
      </c>
    </row>
    <row r="108" spans="1:3">
      <c r="A108" s="13">
        <v>125</v>
      </c>
      <c r="B108" s="27">
        <v>10</v>
      </c>
      <c r="C108" s="27">
        <f t="shared" si="1"/>
        <v>135</v>
      </c>
    </row>
    <row r="109" spans="1:3">
      <c r="A109" s="13">
        <v>126</v>
      </c>
      <c r="B109" s="27">
        <v>10</v>
      </c>
      <c r="C109" s="27">
        <f t="shared" si="1"/>
        <v>136</v>
      </c>
    </row>
    <row r="110" spans="1:3">
      <c r="A110" s="13">
        <v>127</v>
      </c>
      <c r="B110" s="27">
        <v>10</v>
      </c>
      <c r="C110" s="27">
        <f t="shared" si="1"/>
        <v>137</v>
      </c>
    </row>
    <row r="111" spans="1:3">
      <c r="A111" s="13">
        <v>128</v>
      </c>
      <c r="B111" s="27">
        <v>10</v>
      </c>
      <c r="C111" s="27">
        <f t="shared" si="1"/>
        <v>138</v>
      </c>
    </row>
    <row r="112" spans="1:3">
      <c r="A112" s="13">
        <v>129</v>
      </c>
      <c r="B112" s="27">
        <v>10</v>
      </c>
      <c r="C112" s="27">
        <f t="shared" si="1"/>
        <v>139</v>
      </c>
    </row>
    <row r="113" spans="1:3">
      <c r="A113" s="13">
        <v>130</v>
      </c>
      <c r="B113" s="27">
        <v>10</v>
      </c>
      <c r="C113" s="27">
        <f t="shared" si="1"/>
        <v>140</v>
      </c>
    </row>
    <row r="114" spans="1:3">
      <c r="A114" s="13">
        <v>131</v>
      </c>
      <c r="B114" s="27">
        <v>10</v>
      </c>
      <c r="C114" s="27">
        <f t="shared" si="1"/>
        <v>141</v>
      </c>
    </row>
    <row r="115" spans="1:3">
      <c r="A115" s="13">
        <v>132</v>
      </c>
      <c r="B115" s="27">
        <v>10</v>
      </c>
      <c r="C115" s="27">
        <f t="shared" si="1"/>
        <v>142</v>
      </c>
    </row>
    <row r="116" spans="1:3">
      <c r="A116" s="13">
        <v>133</v>
      </c>
      <c r="B116" s="27">
        <v>10</v>
      </c>
      <c r="C116" s="27">
        <f t="shared" si="1"/>
        <v>143</v>
      </c>
    </row>
    <row r="117" spans="1:3">
      <c r="A117" s="13">
        <v>134</v>
      </c>
      <c r="B117" s="27">
        <v>10</v>
      </c>
      <c r="C117" s="27">
        <f t="shared" si="1"/>
        <v>144</v>
      </c>
    </row>
    <row r="118" spans="1:3">
      <c r="A118" s="13">
        <v>135</v>
      </c>
      <c r="B118" s="27">
        <v>10</v>
      </c>
      <c r="C118" s="27">
        <f t="shared" si="1"/>
        <v>145</v>
      </c>
    </row>
    <row r="119" spans="1:3">
      <c r="A119" s="13">
        <v>136</v>
      </c>
      <c r="B119" s="27">
        <v>10</v>
      </c>
      <c r="C119" s="27">
        <f t="shared" si="1"/>
        <v>146</v>
      </c>
    </row>
    <row r="120" spans="1:3">
      <c r="A120" s="13">
        <v>137</v>
      </c>
      <c r="B120" s="27">
        <v>10</v>
      </c>
      <c r="C120" s="27">
        <f t="shared" si="1"/>
        <v>147</v>
      </c>
    </row>
    <row r="121" spans="1:3">
      <c r="A121" s="13">
        <v>138</v>
      </c>
      <c r="B121" s="27">
        <v>10</v>
      </c>
      <c r="C121" s="27">
        <f t="shared" si="1"/>
        <v>148</v>
      </c>
    </row>
    <row r="122" spans="1:3">
      <c r="A122" s="13">
        <v>139</v>
      </c>
      <c r="B122" s="27">
        <v>10</v>
      </c>
      <c r="C122" s="27">
        <f t="shared" si="1"/>
        <v>149</v>
      </c>
    </row>
    <row r="123" spans="1:3">
      <c r="A123" s="13">
        <v>140</v>
      </c>
      <c r="B123" s="27">
        <v>10</v>
      </c>
      <c r="C123" s="27">
        <f t="shared" si="1"/>
        <v>150</v>
      </c>
    </row>
    <row r="124" spans="1:3">
      <c r="A124" s="13">
        <v>141</v>
      </c>
      <c r="B124" s="27">
        <v>10</v>
      </c>
      <c r="C124" s="27">
        <f t="shared" si="1"/>
        <v>151</v>
      </c>
    </row>
    <row r="125" spans="1:3">
      <c r="A125" s="13">
        <v>142</v>
      </c>
      <c r="B125" s="27">
        <v>10</v>
      </c>
      <c r="C125" s="27">
        <f t="shared" si="1"/>
        <v>152</v>
      </c>
    </row>
    <row r="126" spans="1:3">
      <c r="A126" s="13">
        <v>143</v>
      </c>
      <c r="B126" s="27">
        <v>10</v>
      </c>
      <c r="C126" s="27">
        <f t="shared" si="1"/>
        <v>153</v>
      </c>
    </row>
    <row r="127" spans="1:3">
      <c r="A127" s="13">
        <v>144</v>
      </c>
      <c r="B127" s="27">
        <v>10</v>
      </c>
      <c r="C127" s="27">
        <f t="shared" si="1"/>
        <v>154</v>
      </c>
    </row>
    <row r="128" spans="1:3">
      <c r="A128" s="13">
        <v>145</v>
      </c>
      <c r="B128" s="27">
        <v>10</v>
      </c>
      <c r="C128" s="27">
        <f t="shared" si="1"/>
        <v>155</v>
      </c>
    </row>
    <row r="129" spans="1:3">
      <c r="A129" s="13">
        <v>146</v>
      </c>
      <c r="B129" s="27">
        <v>10</v>
      </c>
      <c r="C129" s="27">
        <f t="shared" si="1"/>
        <v>156</v>
      </c>
    </row>
    <row r="130" spans="1:3">
      <c r="A130" s="13">
        <v>147</v>
      </c>
      <c r="B130" s="27">
        <v>10</v>
      </c>
      <c r="C130" s="27">
        <f t="shared" si="1"/>
        <v>157</v>
      </c>
    </row>
    <row r="131" spans="1:3">
      <c r="A131" s="13">
        <v>148</v>
      </c>
      <c r="B131" s="27">
        <v>10</v>
      </c>
      <c r="C131" s="27">
        <f t="shared" si="1"/>
        <v>158</v>
      </c>
    </row>
    <row r="132" spans="1:3">
      <c r="A132" s="13">
        <v>149</v>
      </c>
      <c r="B132" s="27">
        <v>10</v>
      </c>
      <c r="C132" s="27">
        <f t="shared" si="1"/>
        <v>159</v>
      </c>
    </row>
    <row r="133" spans="1:3">
      <c r="A133" s="13">
        <v>150</v>
      </c>
      <c r="B133" s="27">
        <v>10</v>
      </c>
      <c r="C133" s="27">
        <f t="shared" ref="C133:C158" si="2">A133+B133</f>
        <v>160</v>
      </c>
    </row>
    <row r="134" spans="1:3">
      <c r="A134" s="13">
        <v>151</v>
      </c>
      <c r="B134" s="27">
        <v>10</v>
      </c>
      <c r="C134" s="27">
        <f t="shared" si="2"/>
        <v>161</v>
      </c>
    </row>
    <row r="135" spans="1:3">
      <c r="A135" s="13">
        <v>152</v>
      </c>
      <c r="B135" s="27">
        <v>10</v>
      </c>
      <c r="C135" s="27">
        <f t="shared" si="2"/>
        <v>162</v>
      </c>
    </row>
    <row r="136" spans="1:3">
      <c r="A136" s="13">
        <v>153</v>
      </c>
      <c r="B136" s="27">
        <v>10</v>
      </c>
      <c r="C136" s="27">
        <f t="shared" si="2"/>
        <v>163</v>
      </c>
    </row>
    <row r="137" spans="1:3">
      <c r="A137" s="13">
        <v>154</v>
      </c>
      <c r="B137" s="27">
        <v>10</v>
      </c>
      <c r="C137" s="27">
        <f t="shared" si="2"/>
        <v>164</v>
      </c>
    </row>
    <row r="138" spans="1:3">
      <c r="A138" s="13">
        <v>155</v>
      </c>
      <c r="B138" s="27">
        <v>10</v>
      </c>
      <c r="C138" s="27">
        <f t="shared" si="2"/>
        <v>165</v>
      </c>
    </row>
    <row r="139" spans="1:3">
      <c r="A139" s="13">
        <v>156</v>
      </c>
      <c r="B139" s="27">
        <v>10</v>
      </c>
      <c r="C139" s="27">
        <f t="shared" si="2"/>
        <v>166</v>
      </c>
    </row>
    <row r="140" spans="1:3">
      <c r="A140" s="13">
        <v>157</v>
      </c>
      <c r="B140" s="27">
        <v>10</v>
      </c>
      <c r="C140" s="27">
        <f t="shared" si="2"/>
        <v>167</v>
      </c>
    </row>
    <row r="141" spans="1:3">
      <c r="A141" s="13">
        <v>158</v>
      </c>
      <c r="B141" s="27">
        <v>10</v>
      </c>
      <c r="C141" s="27">
        <f t="shared" si="2"/>
        <v>168</v>
      </c>
    </row>
    <row r="142" spans="1:3">
      <c r="A142" s="13">
        <v>159</v>
      </c>
      <c r="B142" s="27">
        <v>10</v>
      </c>
      <c r="C142" s="27">
        <f t="shared" si="2"/>
        <v>169</v>
      </c>
    </row>
    <row r="143" spans="1:3">
      <c r="A143" s="13">
        <v>160</v>
      </c>
      <c r="B143" s="27">
        <v>10</v>
      </c>
      <c r="C143" s="27">
        <f t="shared" si="2"/>
        <v>170</v>
      </c>
    </row>
    <row r="144" spans="1:3">
      <c r="A144" s="13">
        <v>161</v>
      </c>
      <c r="B144" s="27">
        <v>10</v>
      </c>
      <c r="C144" s="27">
        <f t="shared" si="2"/>
        <v>171</v>
      </c>
    </row>
    <row r="145" spans="1:3">
      <c r="A145" s="13">
        <v>162</v>
      </c>
      <c r="B145" s="27">
        <v>10</v>
      </c>
      <c r="C145" s="27">
        <f t="shared" si="2"/>
        <v>172</v>
      </c>
    </row>
    <row r="146" spans="1:3">
      <c r="A146" s="13">
        <v>163</v>
      </c>
      <c r="B146" s="27">
        <v>10</v>
      </c>
      <c r="C146" s="27">
        <f t="shared" si="2"/>
        <v>173</v>
      </c>
    </row>
    <row r="147" spans="1:3">
      <c r="A147" s="13">
        <v>164</v>
      </c>
      <c r="B147" s="27">
        <v>10</v>
      </c>
      <c r="C147" s="27">
        <f t="shared" si="2"/>
        <v>174</v>
      </c>
    </row>
    <row r="148" spans="1:3">
      <c r="A148" s="13">
        <v>165</v>
      </c>
      <c r="B148" s="27">
        <v>10</v>
      </c>
      <c r="C148" s="27">
        <f t="shared" si="2"/>
        <v>175</v>
      </c>
    </row>
    <row r="149" spans="1:3">
      <c r="A149" s="13">
        <v>166</v>
      </c>
      <c r="B149" s="27">
        <v>10</v>
      </c>
      <c r="C149" s="27">
        <f t="shared" si="2"/>
        <v>176</v>
      </c>
    </row>
    <row r="150" spans="1:3">
      <c r="A150" s="13">
        <v>167</v>
      </c>
      <c r="B150" s="27">
        <v>10</v>
      </c>
      <c r="C150" s="27">
        <f t="shared" si="2"/>
        <v>177</v>
      </c>
    </row>
    <row r="151" spans="1:3">
      <c r="A151" s="13">
        <v>168</v>
      </c>
      <c r="B151" s="27">
        <v>10</v>
      </c>
      <c r="C151" s="27">
        <f t="shared" si="2"/>
        <v>178</v>
      </c>
    </row>
    <row r="152" spans="1:3">
      <c r="A152" s="13">
        <v>169</v>
      </c>
      <c r="B152" s="27">
        <v>10</v>
      </c>
      <c r="C152" s="27">
        <f t="shared" si="2"/>
        <v>179</v>
      </c>
    </row>
    <row r="153" spans="1:3">
      <c r="A153" s="13">
        <v>170</v>
      </c>
      <c r="B153" s="27">
        <v>10</v>
      </c>
      <c r="C153" s="27">
        <f t="shared" si="2"/>
        <v>180</v>
      </c>
    </row>
    <row r="154" spans="1:3">
      <c r="A154" s="13">
        <v>171</v>
      </c>
      <c r="B154" s="27">
        <v>10</v>
      </c>
      <c r="C154" s="27">
        <f t="shared" si="2"/>
        <v>181</v>
      </c>
    </row>
    <row r="155" spans="1:3">
      <c r="A155" s="13">
        <v>172</v>
      </c>
      <c r="B155" s="27">
        <v>10</v>
      </c>
      <c r="C155" s="27">
        <f t="shared" si="2"/>
        <v>182</v>
      </c>
    </row>
    <row r="156" spans="1:3">
      <c r="A156" s="13">
        <v>173</v>
      </c>
      <c r="B156" s="27">
        <v>10</v>
      </c>
      <c r="C156" s="27">
        <f t="shared" si="2"/>
        <v>183</v>
      </c>
    </row>
    <row r="157" spans="1:3">
      <c r="A157" s="13">
        <v>174</v>
      </c>
      <c r="B157" s="27">
        <v>10</v>
      </c>
      <c r="C157" s="27">
        <f t="shared" si="2"/>
        <v>184</v>
      </c>
    </row>
    <row r="158" spans="1:3">
      <c r="A158" s="13">
        <v>175</v>
      </c>
      <c r="B158" s="27">
        <v>10</v>
      </c>
      <c r="C158" s="27">
        <f t="shared" si="2"/>
        <v>185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58"/>
  <sheetViews>
    <sheetView zoomScale="370" zoomScaleNormal="370" workbookViewId="0">
      <selection activeCell="C123" sqref="A123:C123"/>
    </sheetView>
  </sheetViews>
  <sheetFormatPr defaultRowHeight="13.5"/>
  <cols>
    <col min="1" max="1" width="9.5" style="26" bestFit="1" customWidth="1"/>
    <col min="2" max="16384" width="9" style="26"/>
  </cols>
  <sheetData>
    <row r="1" spans="1:3" ht="25.5">
      <c r="A1" s="182" t="s">
        <v>284</v>
      </c>
      <c r="B1" s="182"/>
      <c r="C1" s="182"/>
    </row>
    <row r="2" spans="1:3">
      <c r="A2" s="15" t="s">
        <v>165</v>
      </c>
      <c r="B2" s="10" t="s">
        <v>166</v>
      </c>
      <c r="C2" s="10" t="s">
        <v>167</v>
      </c>
    </row>
    <row r="3" spans="1:3">
      <c r="A3" s="13">
        <v>20</v>
      </c>
      <c r="B3" s="27">
        <f t="shared" ref="B3:B34" si="0">A3/5</f>
        <v>4</v>
      </c>
      <c r="C3" s="27">
        <f t="shared" ref="C3:C34" si="1">A3-B3-10</f>
        <v>6</v>
      </c>
    </row>
    <row r="4" spans="1:3">
      <c r="A4" s="13">
        <v>21</v>
      </c>
      <c r="B4" s="27">
        <f t="shared" si="0"/>
        <v>4.2</v>
      </c>
      <c r="C4" s="27">
        <f t="shared" si="1"/>
        <v>6.8000000000000007</v>
      </c>
    </row>
    <row r="5" spans="1:3">
      <c r="A5" s="13">
        <v>22</v>
      </c>
      <c r="B5" s="27">
        <f t="shared" si="0"/>
        <v>4.4000000000000004</v>
      </c>
      <c r="C5" s="27">
        <f t="shared" si="1"/>
        <v>7.6000000000000014</v>
      </c>
    </row>
    <row r="6" spans="1:3">
      <c r="A6" s="13">
        <v>23</v>
      </c>
      <c r="B6" s="27">
        <f t="shared" si="0"/>
        <v>4.5999999999999996</v>
      </c>
      <c r="C6" s="27">
        <f t="shared" si="1"/>
        <v>8.3999999999999986</v>
      </c>
    </row>
    <row r="7" spans="1:3">
      <c r="A7" s="13">
        <v>24</v>
      </c>
      <c r="B7" s="27">
        <f t="shared" si="0"/>
        <v>4.8</v>
      </c>
      <c r="C7" s="27">
        <f t="shared" si="1"/>
        <v>9.1999999999999993</v>
      </c>
    </row>
    <row r="8" spans="1:3">
      <c r="A8" s="13">
        <v>25</v>
      </c>
      <c r="B8" s="27">
        <f t="shared" si="0"/>
        <v>5</v>
      </c>
      <c r="C8" s="27">
        <f t="shared" si="1"/>
        <v>10</v>
      </c>
    </row>
    <row r="9" spans="1:3">
      <c r="A9" s="13">
        <v>26</v>
      </c>
      <c r="B9" s="27">
        <f t="shared" si="0"/>
        <v>5.2</v>
      </c>
      <c r="C9" s="27">
        <f t="shared" si="1"/>
        <v>10.8</v>
      </c>
    </row>
    <row r="10" spans="1:3">
      <c r="A10" s="13">
        <v>27</v>
      </c>
      <c r="B10" s="27">
        <f t="shared" si="0"/>
        <v>5.4</v>
      </c>
      <c r="C10" s="27">
        <f t="shared" si="1"/>
        <v>11.600000000000001</v>
      </c>
    </row>
    <row r="11" spans="1:3">
      <c r="A11" s="13">
        <v>28</v>
      </c>
      <c r="B11" s="27">
        <f t="shared" si="0"/>
        <v>5.6</v>
      </c>
      <c r="C11" s="27">
        <f t="shared" si="1"/>
        <v>12.399999999999999</v>
      </c>
    </row>
    <row r="12" spans="1:3">
      <c r="A12" s="13">
        <v>29</v>
      </c>
      <c r="B12" s="27">
        <f t="shared" si="0"/>
        <v>5.8</v>
      </c>
      <c r="C12" s="27">
        <f t="shared" si="1"/>
        <v>13.2</v>
      </c>
    </row>
    <row r="13" spans="1:3">
      <c r="A13" s="13">
        <v>30</v>
      </c>
      <c r="B13" s="27">
        <f t="shared" si="0"/>
        <v>6</v>
      </c>
      <c r="C13" s="27">
        <f t="shared" si="1"/>
        <v>14</v>
      </c>
    </row>
    <row r="14" spans="1:3">
      <c r="A14" s="13">
        <v>31</v>
      </c>
      <c r="B14" s="27">
        <f t="shared" si="0"/>
        <v>6.2</v>
      </c>
      <c r="C14" s="27">
        <f t="shared" si="1"/>
        <v>14.8</v>
      </c>
    </row>
    <row r="15" spans="1:3">
      <c r="A15" s="13">
        <v>32</v>
      </c>
      <c r="B15" s="27">
        <f t="shared" si="0"/>
        <v>6.4</v>
      </c>
      <c r="C15" s="27">
        <f t="shared" si="1"/>
        <v>15.600000000000001</v>
      </c>
    </row>
    <row r="16" spans="1:3">
      <c r="A16" s="13">
        <v>33</v>
      </c>
      <c r="B16" s="27">
        <f t="shared" si="0"/>
        <v>6.6</v>
      </c>
      <c r="C16" s="27">
        <f t="shared" si="1"/>
        <v>16.399999999999999</v>
      </c>
    </row>
    <row r="17" spans="1:3">
      <c r="A17" s="13">
        <v>34</v>
      </c>
      <c r="B17" s="27">
        <f t="shared" si="0"/>
        <v>6.8</v>
      </c>
      <c r="C17" s="27">
        <f t="shared" si="1"/>
        <v>17.2</v>
      </c>
    </row>
    <row r="18" spans="1:3">
      <c r="A18" s="13">
        <v>35</v>
      </c>
      <c r="B18" s="27">
        <f t="shared" si="0"/>
        <v>7</v>
      </c>
      <c r="C18" s="27">
        <f t="shared" si="1"/>
        <v>18</v>
      </c>
    </row>
    <row r="19" spans="1:3">
      <c r="A19" s="13">
        <v>36</v>
      </c>
      <c r="B19" s="27">
        <f t="shared" si="0"/>
        <v>7.2</v>
      </c>
      <c r="C19" s="27">
        <f t="shared" si="1"/>
        <v>18.8</v>
      </c>
    </row>
    <row r="20" spans="1:3">
      <c r="A20" s="13">
        <v>37</v>
      </c>
      <c r="B20" s="27">
        <f t="shared" si="0"/>
        <v>7.4</v>
      </c>
      <c r="C20" s="27">
        <f t="shared" si="1"/>
        <v>19.600000000000001</v>
      </c>
    </row>
    <row r="21" spans="1:3">
      <c r="A21" s="13">
        <v>38</v>
      </c>
      <c r="B21" s="27">
        <f t="shared" si="0"/>
        <v>7.6</v>
      </c>
      <c r="C21" s="27">
        <f t="shared" si="1"/>
        <v>20.399999999999999</v>
      </c>
    </row>
    <row r="22" spans="1:3">
      <c r="A22" s="13">
        <v>39</v>
      </c>
      <c r="B22" s="27">
        <f t="shared" si="0"/>
        <v>7.8</v>
      </c>
      <c r="C22" s="27">
        <f t="shared" si="1"/>
        <v>21.2</v>
      </c>
    </row>
    <row r="23" spans="1:3">
      <c r="A23" s="13">
        <v>40</v>
      </c>
      <c r="B23" s="27">
        <f t="shared" si="0"/>
        <v>8</v>
      </c>
      <c r="C23" s="27">
        <f t="shared" si="1"/>
        <v>22</v>
      </c>
    </row>
    <row r="24" spans="1:3">
      <c r="A24" s="13">
        <v>41</v>
      </c>
      <c r="B24" s="27">
        <f t="shared" si="0"/>
        <v>8.1999999999999993</v>
      </c>
      <c r="C24" s="27">
        <f t="shared" si="1"/>
        <v>22.799999999999997</v>
      </c>
    </row>
    <row r="25" spans="1:3">
      <c r="A25" s="13">
        <v>42</v>
      </c>
      <c r="B25" s="27">
        <f t="shared" si="0"/>
        <v>8.4</v>
      </c>
      <c r="C25" s="27">
        <f t="shared" si="1"/>
        <v>23.6</v>
      </c>
    </row>
    <row r="26" spans="1:3">
      <c r="A26" s="13">
        <v>43</v>
      </c>
      <c r="B26" s="27">
        <f t="shared" si="0"/>
        <v>8.6</v>
      </c>
      <c r="C26" s="27">
        <f t="shared" si="1"/>
        <v>24.4</v>
      </c>
    </row>
    <row r="27" spans="1:3">
      <c r="A27" s="13">
        <v>44</v>
      </c>
      <c r="B27" s="27">
        <f t="shared" si="0"/>
        <v>8.8000000000000007</v>
      </c>
      <c r="C27" s="27">
        <f t="shared" si="1"/>
        <v>25.200000000000003</v>
      </c>
    </row>
    <row r="28" spans="1:3">
      <c r="A28" s="13">
        <v>45</v>
      </c>
      <c r="B28" s="27">
        <f t="shared" si="0"/>
        <v>9</v>
      </c>
      <c r="C28" s="27">
        <f t="shared" si="1"/>
        <v>26</v>
      </c>
    </row>
    <row r="29" spans="1:3">
      <c r="A29" s="13">
        <v>46</v>
      </c>
      <c r="B29" s="27">
        <f t="shared" si="0"/>
        <v>9.1999999999999993</v>
      </c>
      <c r="C29" s="27">
        <f t="shared" si="1"/>
        <v>26.799999999999997</v>
      </c>
    </row>
    <row r="30" spans="1:3">
      <c r="A30" s="13">
        <v>47</v>
      </c>
      <c r="B30" s="27">
        <f t="shared" si="0"/>
        <v>9.4</v>
      </c>
      <c r="C30" s="27">
        <f t="shared" si="1"/>
        <v>27.6</v>
      </c>
    </row>
    <row r="31" spans="1:3">
      <c r="A31" s="13">
        <v>48</v>
      </c>
      <c r="B31" s="27">
        <f t="shared" si="0"/>
        <v>9.6</v>
      </c>
      <c r="C31" s="27">
        <f t="shared" si="1"/>
        <v>28.4</v>
      </c>
    </row>
    <row r="32" spans="1:3">
      <c r="A32" s="13">
        <v>49</v>
      </c>
      <c r="B32" s="27">
        <f t="shared" si="0"/>
        <v>9.8000000000000007</v>
      </c>
      <c r="C32" s="27">
        <f t="shared" si="1"/>
        <v>29.200000000000003</v>
      </c>
    </row>
    <row r="33" spans="1:3">
      <c r="A33" s="13">
        <v>50</v>
      </c>
      <c r="B33" s="27">
        <f t="shared" si="0"/>
        <v>10</v>
      </c>
      <c r="C33" s="27">
        <f t="shared" si="1"/>
        <v>30</v>
      </c>
    </row>
    <row r="34" spans="1:3">
      <c r="A34" s="13">
        <v>51</v>
      </c>
      <c r="B34" s="27">
        <f t="shared" si="0"/>
        <v>10.199999999999999</v>
      </c>
      <c r="C34" s="27">
        <f t="shared" si="1"/>
        <v>30.799999999999997</v>
      </c>
    </row>
    <row r="35" spans="1:3">
      <c r="A35" s="13">
        <v>52</v>
      </c>
      <c r="B35" s="27">
        <f t="shared" ref="B35:B66" si="2">A35/5</f>
        <v>10.4</v>
      </c>
      <c r="C35" s="27">
        <f t="shared" ref="C35:C66" si="3">A35-B35-10</f>
        <v>31.6</v>
      </c>
    </row>
    <row r="36" spans="1:3">
      <c r="A36" s="13">
        <v>53</v>
      </c>
      <c r="B36" s="27">
        <f t="shared" si="2"/>
        <v>10.6</v>
      </c>
      <c r="C36" s="27">
        <f t="shared" si="3"/>
        <v>32.4</v>
      </c>
    </row>
    <row r="37" spans="1:3">
      <c r="A37" s="13">
        <v>54</v>
      </c>
      <c r="B37" s="27">
        <f t="shared" si="2"/>
        <v>10.8</v>
      </c>
      <c r="C37" s="27">
        <f t="shared" si="3"/>
        <v>33.200000000000003</v>
      </c>
    </row>
    <row r="38" spans="1:3">
      <c r="A38" s="13">
        <v>55</v>
      </c>
      <c r="B38" s="27">
        <f t="shared" si="2"/>
        <v>11</v>
      </c>
      <c r="C38" s="27">
        <f t="shared" si="3"/>
        <v>34</v>
      </c>
    </row>
    <row r="39" spans="1:3">
      <c r="A39" s="13">
        <v>56</v>
      </c>
      <c r="B39" s="27">
        <f t="shared" si="2"/>
        <v>11.2</v>
      </c>
      <c r="C39" s="27">
        <f t="shared" si="3"/>
        <v>34.799999999999997</v>
      </c>
    </row>
    <row r="40" spans="1:3">
      <c r="A40" s="13">
        <v>57</v>
      </c>
      <c r="B40" s="27">
        <f t="shared" si="2"/>
        <v>11.4</v>
      </c>
      <c r="C40" s="27">
        <f t="shared" si="3"/>
        <v>35.6</v>
      </c>
    </row>
    <row r="41" spans="1:3">
      <c r="A41" s="13">
        <v>58</v>
      </c>
      <c r="B41" s="27">
        <f t="shared" si="2"/>
        <v>11.6</v>
      </c>
      <c r="C41" s="27">
        <f t="shared" si="3"/>
        <v>36.4</v>
      </c>
    </row>
    <row r="42" spans="1:3">
      <c r="A42" s="13">
        <v>59</v>
      </c>
      <c r="B42" s="27">
        <f t="shared" si="2"/>
        <v>11.8</v>
      </c>
      <c r="C42" s="27">
        <f t="shared" si="3"/>
        <v>37.200000000000003</v>
      </c>
    </row>
    <row r="43" spans="1:3">
      <c r="A43" s="13">
        <v>60</v>
      </c>
      <c r="B43" s="27">
        <f t="shared" si="2"/>
        <v>12</v>
      </c>
      <c r="C43" s="27">
        <f t="shared" si="3"/>
        <v>38</v>
      </c>
    </row>
    <row r="44" spans="1:3">
      <c r="A44" s="13">
        <v>61</v>
      </c>
      <c r="B44" s="27">
        <f t="shared" si="2"/>
        <v>12.2</v>
      </c>
      <c r="C44" s="27">
        <f t="shared" si="3"/>
        <v>38.799999999999997</v>
      </c>
    </row>
    <row r="45" spans="1:3">
      <c r="A45" s="13">
        <v>62</v>
      </c>
      <c r="B45" s="27">
        <f t="shared" si="2"/>
        <v>12.4</v>
      </c>
      <c r="C45" s="27">
        <f t="shared" si="3"/>
        <v>39.6</v>
      </c>
    </row>
    <row r="46" spans="1:3">
      <c r="A46" s="13">
        <v>63</v>
      </c>
      <c r="B46" s="27">
        <f t="shared" si="2"/>
        <v>12.6</v>
      </c>
      <c r="C46" s="27">
        <f t="shared" si="3"/>
        <v>40.4</v>
      </c>
    </row>
    <row r="47" spans="1:3">
      <c r="A47" s="13">
        <v>64</v>
      </c>
      <c r="B47" s="27">
        <f t="shared" si="2"/>
        <v>12.8</v>
      </c>
      <c r="C47" s="27">
        <f t="shared" si="3"/>
        <v>41.2</v>
      </c>
    </row>
    <row r="48" spans="1:3">
      <c r="A48" s="13">
        <v>65</v>
      </c>
      <c r="B48" s="27">
        <f t="shared" si="2"/>
        <v>13</v>
      </c>
      <c r="C48" s="27">
        <f t="shared" si="3"/>
        <v>42</v>
      </c>
    </row>
    <row r="49" spans="1:3">
      <c r="A49" s="13">
        <v>66</v>
      </c>
      <c r="B49" s="27">
        <f t="shared" si="2"/>
        <v>13.2</v>
      </c>
      <c r="C49" s="27">
        <f t="shared" si="3"/>
        <v>42.8</v>
      </c>
    </row>
    <row r="50" spans="1:3">
      <c r="A50" s="13">
        <v>67</v>
      </c>
      <c r="B50" s="27">
        <f t="shared" si="2"/>
        <v>13.4</v>
      </c>
      <c r="C50" s="27">
        <f t="shared" si="3"/>
        <v>43.6</v>
      </c>
    </row>
    <row r="51" spans="1:3">
      <c r="A51" s="13">
        <v>68</v>
      </c>
      <c r="B51" s="27">
        <f t="shared" si="2"/>
        <v>13.6</v>
      </c>
      <c r="C51" s="27">
        <f t="shared" si="3"/>
        <v>44.4</v>
      </c>
    </row>
    <row r="52" spans="1:3">
      <c r="A52" s="13">
        <v>69</v>
      </c>
      <c r="B52" s="27">
        <f t="shared" si="2"/>
        <v>13.8</v>
      </c>
      <c r="C52" s="27">
        <f t="shared" si="3"/>
        <v>45.2</v>
      </c>
    </row>
    <row r="53" spans="1:3">
      <c r="A53" s="13">
        <v>70</v>
      </c>
      <c r="B53" s="27">
        <f t="shared" si="2"/>
        <v>14</v>
      </c>
      <c r="C53" s="27">
        <f t="shared" si="3"/>
        <v>46</v>
      </c>
    </row>
    <row r="54" spans="1:3">
      <c r="A54" s="13">
        <v>71</v>
      </c>
      <c r="B54" s="27">
        <f t="shared" si="2"/>
        <v>14.2</v>
      </c>
      <c r="C54" s="27">
        <f t="shared" si="3"/>
        <v>46.8</v>
      </c>
    </row>
    <row r="55" spans="1:3">
      <c r="A55" s="13">
        <v>72</v>
      </c>
      <c r="B55" s="27">
        <f t="shared" si="2"/>
        <v>14.4</v>
      </c>
      <c r="C55" s="27">
        <f t="shared" si="3"/>
        <v>47.6</v>
      </c>
    </row>
    <row r="56" spans="1:3">
      <c r="A56" s="13">
        <v>73</v>
      </c>
      <c r="B56" s="27">
        <f t="shared" si="2"/>
        <v>14.6</v>
      </c>
      <c r="C56" s="27">
        <f t="shared" si="3"/>
        <v>48.4</v>
      </c>
    </row>
    <row r="57" spans="1:3">
      <c r="A57" s="13">
        <v>74</v>
      </c>
      <c r="B57" s="27">
        <f t="shared" si="2"/>
        <v>14.8</v>
      </c>
      <c r="C57" s="27">
        <f t="shared" si="3"/>
        <v>49.2</v>
      </c>
    </row>
    <row r="58" spans="1:3">
      <c r="A58" s="13">
        <v>75</v>
      </c>
      <c r="B58" s="27">
        <f t="shared" si="2"/>
        <v>15</v>
      </c>
      <c r="C58" s="27">
        <f t="shared" si="3"/>
        <v>50</v>
      </c>
    </row>
    <row r="59" spans="1:3">
      <c r="A59" s="13">
        <v>76</v>
      </c>
      <c r="B59" s="27">
        <f t="shared" si="2"/>
        <v>15.2</v>
      </c>
      <c r="C59" s="27">
        <f t="shared" si="3"/>
        <v>50.8</v>
      </c>
    </row>
    <row r="60" spans="1:3">
      <c r="A60" s="13">
        <v>77</v>
      </c>
      <c r="B60" s="27">
        <f t="shared" si="2"/>
        <v>15.4</v>
      </c>
      <c r="C60" s="27">
        <f t="shared" si="3"/>
        <v>51.6</v>
      </c>
    </row>
    <row r="61" spans="1:3">
      <c r="A61" s="13">
        <v>78</v>
      </c>
      <c r="B61" s="27">
        <f t="shared" si="2"/>
        <v>15.6</v>
      </c>
      <c r="C61" s="27">
        <f t="shared" si="3"/>
        <v>52.4</v>
      </c>
    </row>
    <row r="62" spans="1:3">
      <c r="A62" s="13">
        <v>79</v>
      </c>
      <c r="B62" s="27">
        <f t="shared" si="2"/>
        <v>15.8</v>
      </c>
      <c r="C62" s="27">
        <f t="shared" si="3"/>
        <v>53.2</v>
      </c>
    </row>
    <row r="63" spans="1:3">
      <c r="A63" s="13">
        <v>80</v>
      </c>
      <c r="B63" s="27">
        <f t="shared" si="2"/>
        <v>16</v>
      </c>
      <c r="C63" s="27">
        <f t="shared" si="3"/>
        <v>54</v>
      </c>
    </row>
    <row r="64" spans="1:3">
      <c r="A64" s="13">
        <v>81</v>
      </c>
      <c r="B64" s="27">
        <f t="shared" si="2"/>
        <v>16.2</v>
      </c>
      <c r="C64" s="27">
        <f t="shared" si="3"/>
        <v>54.8</v>
      </c>
    </row>
    <row r="65" spans="1:3">
      <c r="A65" s="13">
        <v>82</v>
      </c>
      <c r="B65" s="27">
        <f t="shared" si="2"/>
        <v>16.399999999999999</v>
      </c>
      <c r="C65" s="27">
        <f t="shared" si="3"/>
        <v>55.599999999999994</v>
      </c>
    </row>
    <row r="66" spans="1:3">
      <c r="A66" s="13">
        <v>83</v>
      </c>
      <c r="B66" s="27">
        <f t="shared" si="2"/>
        <v>16.600000000000001</v>
      </c>
      <c r="C66" s="27">
        <f t="shared" si="3"/>
        <v>56.400000000000006</v>
      </c>
    </row>
    <row r="67" spans="1:3">
      <c r="A67" s="13">
        <v>84</v>
      </c>
      <c r="B67" s="27">
        <f t="shared" ref="B67:B98" si="4">A67/5</f>
        <v>16.8</v>
      </c>
      <c r="C67" s="27">
        <f t="shared" ref="C67:C98" si="5">A67-B67-10</f>
        <v>57.2</v>
      </c>
    </row>
    <row r="68" spans="1:3">
      <c r="A68" s="13">
        <v>85</v>
      </c>
      <c r="B68" s="27">
        <f t="shared" si="4"/>
        <v>17</v>
      </c>
      <c r="C68" s="27">
        <f t="shared" si="5"/>
        <v>58</v>
      </c>
    </row>
    <row r="69" spans="1:3">
      <c r="A69" s="13">
        <v>86</v>
      </c>
      <c r="B69" s="27">
        <f t="shared" si="4"/>
        <v>17.2</v>
      </c>
      <c r="C69" s="27">
        <f t="shared" si="5"/>
        <v>58.8</v>
      </c>
    </row>
    <row r="70" spans="1:3">
      <c r="A70" s="13">
        <v>87</v>
      </c>
      <c r="B70" s="27">
        <f t="shared" si="4"/>
        <v>17.399999999999999</v>
      </c>
      <c r="C70" s="27">
        <f t="shared" si="5"/>
        <v>59.599999999999994</v>
      </c>
    </row>
    <row r="71" spans="1:3">
      <c r="A71" s="13">
        <v>88</v>
      </c>
      <c r="B71" s="27">
        <f t="shared" si="4"/>
        <v>17.600000000000001</v>
      </c>
      <c r="C71" s="27">
        <f t="shared" si="5"/>
        <v>60.400000000000006</v>
      </c>
    </row>
    <row r="72" spans="1:3">
      <c r="A72" s="13">
        <v>89</v>
      </c>
      <c r="B72" s="27">
        <f t="shared" si="4"/>
        <v>17.8</v>
      </c>
      <c r="C72" s="27">
        <f t="shared" si="5"/>
        <v>61.2</v>
      </c>
    </row>
    <row r="73" spans="1:3">
      <c r="A73" s="13">
        <v>90</v>
      </c>
      <c r="B73" s="27">
        <f t="shared" si="4"/>
        <v>18</v>
      </c>
      <c r="C73" s="27">
        <f t="shared" si="5"/>
        <v>62</v>
      </c>
    </row>
    <row r="74" spans="1:3">
      <c r="A74" s="13">
        <v>91</v>
      </c>
      <c r="B74" s="27">
        <f t="shared" si="4"/>
        <v>18.2</v>
      </c>
      <c r="C74" s="27">
        <f t="shared" si="5"/>
        <v>62.8</v>
      </c>
    </row>
    <row r="75" spans="1:3">
      <c r="A75" s="13">
        <v>92</v>
      </c>
      <c r="B75" s="27">
        <f t="shared" si="4"/>
        <v>18.399999999999999</v>
      </c>
      <c r="C75" s="27">
        <f t="shared" si="5"/>
        <v>63.599999999999994</v>
      </c>
    </row>
    <row r="76" spans="1:3">
      <c r="A76" s="13">
        <v>93</v>
      </c>
      <c r="B76" s="27">
        <f t="shared" si="4"/>
        <v>18.600000000000001</v>
      </c>
      <c r="C76" s="27">
        <f t="shared" si="5"/>
        <v>64.400000000000006</v>
      </c>
    </row>
    <row r="77" spans="1:3">
      <c r="A77" s="13">
        <v>94</v>
      </c>
      <c r="B77" s="27">
        <f t="shared" si="4"/>
        <v>18.8</v>
      </c>
      <c r="C77" s="27">
        <f t="shared" si="5"/>
        <v>65.2</v>
      </c>
    </row>
    <row r="78" spans="1:3">
      <c r="A78" s="13">
        <v>95</v>
      </c>
      <c r="B78" s="27">
        <f t="shared" si="4"/>
        <v>19</v>
      </c>
      <c r="C78" s="27">
        <f t="shared" si="5"/>
        <v>66</v>
      </c>
    </row>
    <row r="79" spans="1:3">
      <c r="A79" s="13">
        <v>96</v>
      </c>
      <c r="B79" s="27">
        <f t="shared" si="4"/>
        <v>19.2</v>
      </c>
      <c r="C79" s="27">
        <f t="shared" si="5"/>
        <v>66.8</v>
      </c>
    </row>
    <row r="80" spans="1:3">
      <c r="A80" s="13">
        <v>97</v>
      </c>
      <c r="B80" s="27">
        <f t="shared" si="4"/>
        <v>19.399999999999999</v>
      </c>
      <c r="C80" s="27">
        <f t="shared" si="5"/>
        <v>67.599999999999994</v>
      </c>
    </row>
    <row r="81" spans="1:3">
      <c r="A81" s="13">
        <v>98</v>
      </c>
      <c r="B81" s="27">
        <f t="shared" si="4"/>
        <v>19.600000000000001</v>
      </c>
      <c r="C81" s="27">
        <f t="shared" si="5"/>
        <v>68.400000000000006</v>
      </c>
    </row>
    <row r="82" spans="1:3">
      <c r="A82" s="13">
        <v>99</v>
      </c>
      <c r="B82" s="27">
        <f t="shared" si="4"/>
        <v>19.8</v>
      </c>
      <c r="C82" s="27">
        <f t="shared" si="5"/>
        <v>69.2</v>
      </c>
    </row>
    <row r="83" spans="1:3">
      <c r="A83" s="13">
        <v>100</v>
      </c>
      <c r="B83" s="27">
        <f t="shared" si="4"/>
        <v>20</v>
      </c>
      <c r="C83" s="27">
        <f t="shared" si="5"/>
        <v>70</v>
      </c>
    </row>
    <row r="84" spans="1:3">
      <c r="A84" s="13">
        <v>101</v>
      </c>
      <c r="B84" s="27">
        <f t="shared" si="4"/>
        <v>20.2</v>
      </c>
      <c r="C84" s="27">
        <f t="shared" si="5"/>
        <v>70.8</v>
      </c>
    </row>
    <row r="85" spans="1:3">
      <c r="A85" s="13">
        <v>102</v>
      </c>
      <c r="B85" s="27">
        <f t="shared" si="4"/>
        <v>20.399999999999999</v>
      </c>
      <c r="C85" s="27">
        <f t="shared" si="5"/>
        <v>71.599999999999994</v>
      </c>
    </row>
    <row r="86" spans="1:3">
      <c r="A86" s="13">
        <v>103</v>
      </c>
      <c r="B86" s="27">
        <f t="shared" si="4"/>
        <v>20.6</v>
      </c>
      <c r="C86" s="27">
        <f t="shared" si="5"/>
        <v>72.400000000000006</v>
      </c>
    </row>
    <row r="87" spans="1:3">
      <c r="A87" s="13">
        <v>104</v>
      </c>
      <c r="B87" s="27">
        <f t="shared" si="4"/>
        <v>20.8</v>
      </c>
      <c r="C87" s="27">
        <f t="shared" si="5"/>
        <v>73.2</v>
      </c>
    </row>
    <row r="88" spans="1:3">
      <c r="A88" s="13">
        <v>105</v>
      </c>
      <c r="B88" s="27">
        <f t="shared" si="4"/>
        <v>21</v>
      </c>
      <c r="C88" s="27">
        <f t="shared" si="5"/>
        <v>74</v>
      </c>
    </row>
    <row r="89" spans="1:3">
      <c r="A89" s="13">
        <v>106</v>
      </c>
      <c r="B89" s="27">
        <f t="shared" si="4"/>
        <v>21.2</v>
      </c>
      <c r="C89" s="27">
        <f t="shared" si="5"/>
        <v>74.8</v>
      </c>
    </row>
    <row r="90" spans="1:3">
      <c r="A90" s="13">
        <v>107</v>
      </c>
      <c r="B90" s="27">
        <f t="shared" si="4"/>
        <v>21.4</v>
      </c>
      <c r="C90" s="27">
        <f t="shared" si="5"/>
        <v>75.599999999999994</v>
      </c>
    </row>
    <row r="91" spans="1:3">
      <c r="A91" s="13">
        <v>108</v>
      </c>
      <c r="B91" s="27">
        <f t="shared" si="4"/>
        <v>21.6</v>
      </c>
      <c r="C91" s="27">
        <f t="shared" si="5"/>
        <v>76.400000000000006</v>
      </c>
    </row>
    <row r="92" spans="1:3">
      <c r="A92" s="13">
        <v>109</v>
      </c>
      <c r="B92" s="27">
        <f t="shared" si="4"/>
        <v>21.8</v>
      </c>
      <c r="C92" s="27">
        <f t="shared" si="5"/>
        <v>77.2</v>
      </c>
    </row>
    <row r="93" spans="1:3">
      <c r="A93" s="13">
        <v>110</v>
      </c>
      <c r="B93" s="27">
        <f t="shared" si="4"/>
        <v>22</v>
      </c>
      <c r="C93" s="27">
        <f t="shared" si="5"/>
        <v>78</v>
      </c>
    </row>
    <row r="94" spans="1:3">
      <c r="A94" s="13">
        <v>111</v>
      </c>
      <c r="B94" s="27">
        <f t="shared" si="4"/>
        <v>22.2</v>
      </c>
      <c r="C94" s="27">
        <f t="shared" si="5"/>
        <v>78.8</v>
      </c>
    </row>
    <row r="95" spans="1:3">
      <c r="A95" s="13">
        <v>112</v>
      </c>
      <c r="B95" s="27">
        <f t="shared" si="4"/>
        <v>22.4</v>
      </c>
      <c r="C95" s="27">
        <f t="shared" si="5"/>
        <v>79.599999999999994</v>
      </c>
    </row>
    <row r="96" spans="1:3">
      <c r="A96" s="13">
        <v>113</v>
      </c>
      <c r="B96" s="27">
        <f t="shared" si="4"/>
        <v>22.6</v>
      </c>
      <c r="C96" s="27">
        <f t="shared" si="5"/>
        <v>80.400000000000006</v>
      </c>
    </row>
    <row r="97" spans="1:3">
      <c r="A97" s="13">
        <v>114</v>
      </c>
      <c r="B97" s="27">
        <f t="shared" si="4"/>
        <v>22.8</v>
      </c>
      <c r="C97" s="27">
        <f t="shared" si="5"/>
        <v>81.2</v>
      </c>
    </row>
    <row r="98" spans="1:3">
      <c r="A98" s="13">
        <v>115</v>
      </c>
      <c r="B98" s="27">
        <f t="shared" si="4"/>
        <v>23</v>
      </c>
      <c r="C98" s="27">
        <f t="shared" si="5"/>
        <v>82</v>
      </c>
    </row>
    <row r="99" spans="1:3">
      <c r="A99" s="13">
        <v>116</v>
      </c>
      <c r="B99" s="27">
        <f t="shared" ref="B99:B130" si="6">A99/5</f>
        <v>23.2</v>
      </c>
      <c r="C99" s="27">
        <f t="shared" ref="C99:C130" si="7">A99-B99-10</f>
        <v>82.8</v>
      </c>
    </row>
    <row r="100" spans="1:3">
      <c r="A100" s="13">
        <v>117</v>
      </c>
      <c r="B100" s="27">
        <f t="shared" si="6"/>
        <v>23.4</v>
      </c>
      <c r="C100" s="27">
        <f t="shared" si="7"/>
        <v>83.6</v>
      </c>
    </row>
    <row r="101" spans="1:3">
      <c r="A101" s="13">
        <v>118</v>
      </c>
      <c r="B101" s="27">
        <f t="shared" si="6"/>
        <v>23.6</v>
      </c>
      <c r="C101" s="27">
        <f t="shared" si="7"/>
        <v>84.4</v>
      </c>
    </row>
    <row r="102" spans="1:3">
      <c r="A102" s="13">
        <v>119</v>
      </c>
      <c r="B102" s="27">
        <f t="shared" si="6"/>
        <v>23.8</v>
      </c>
      <c r="C102" s="27">
        <f t="shared" si="7"/>
        <v>85.2</v>
      </c>
    </row>
    <row r="103" spans="1:3">
      <c r="A103" s="13">
        <v>120</v>
      </c>
      <c r="B103" s="27">
        <f t="shared" si="6"/>
        <v>24</v>
      </c>
      <c r="C103" s="27">
        <f t="shared" si="7"/>
        <v>86</v>
      </c>
    </row>
    <row r="104" spans="1:3">
      <c r="A104" s="13">
        <v>121</v>
      </c>
      <c r="B104" s="27">
        <f t="shared" si="6"/>
        <v>24.2</v>
      </c>
      <c r="C104" s="27">
        <f t="shared" si="7"/>
        <v>86.8</v>
      </c>
    </row>
    <row r="105" spans="1:3">
      <c r="A105" s="13">
        <v>122</v>
      </c>
      <c r="B105" s="27">
        <f t="shared" si="6"/>
        <v>24.4</v>
      </c>
      <c r="C105" s="27">
        <f t="shared" si="7"/>
        <v>87.6</v>
      </c>
    </row>
    <row r="106" spans="1:3">
      <c r="A106" s="13">
        <v>123</v>
      </c>
      <c r="B106" s="27">
        <f t="shared" si="6"/>
        <v>24.6</v>
      </c>
      <c r="C106" s="27">
        <f t="shared" si="7"/>
        <v>88.4</v>
      </c>
    </row>
    <row r="107" spans="1:3">
      <c r="A107" s="13">
        <v>124</v>
      </c>
      <c r="B107" s="27">
        <f t="shared" si="6"/>
        <v>24.8</v>
      </c>
      <c r="C107" s="27">
        <f t="shared" si="7"/>
        <v>89.2</v>
      </c>
    </row>
    <row r="108" spans="1:3">
      <c r="A108" s="13">
        <v>125</v>
      </c>
      <c r="B108" s="27">
        <f t="shared" si="6"/>
        <v>25</v>
      </c>
      <c r="C108" s="27">
        <f t="shared" si="7"/>
        <v>90</v>
      </c>
    </row>
    <row r="109" spans="1:3">
      <c r="A109" s="13">
        <v>126</v>
      </c>
      <c r="B109" s="27">
        <f t="shared" si="6"/>
        <v>25.2</v>
      </c>
      <c r="C109" s="27">
        <f t="shared" si="7"/>
        <v>90.8</v>
      </c>
    </row>
    <row r="110" spans="1:3">
      <c r="A110" s="13">
        <v>127</v>
      </c>
      <c r="B110" s="27">
        <f t="shared" si="6"/>
        <v>25.4</v>
      </c>
      <c r="C110" s="27">
        <f t="shared" si="7"/>
        <v>91.6</v>
      </c>
    </row>
    <row r="111" spans="1:3">
      <c r="A111" s="13">
        <v>128</v>
      </c>
      <c r="B111" s="27">
        <f t="shared" si="6"/>
        <v>25.6</v>
      </c>
      <c r="C111" s="27">
        <f t="shared" si="7"/>
        <v>92.4</v>
      </c>
    </row>
    <row r="112" spans="1:3">
      <c r="A112" s="13">
        <v>129</v>
      </c>
      <c r="B112" s="27">
        <f t="shared" si="6"/>
        <v>25.8</v>
      </c>
      <c r="C112" s="27">
        <f t="shared" si="7"/>
        <v>93.2</v>
      </c>
    </row>
    <row r="113" spans="1:3">
      <c r="A113" s="13">
        <v>130</v>
      </c>
      <c r="B113" s="27">
        <f t="shared" si="6"/>
        <v>26</v>
      </c>
      <c r="C113" s="27">
        <f t="shared" si="7"/>
        <v>94</v>
      </c>
    </row>
    <row r="114" spans="1:3">
      <c r="A114" s="13">
        <v>131</v>
      </c>
      <c r="B114" s="27">
        <f t="shared" si="6"/>
        <v>26.2</v>
      </c>
      <c r="C114" s="27">
        <f t="shared" si="7"/>
        <v>94.8</v>
      </c>
    </row>
    <row r="115" spans="1:3">
      <c r="A115" s="13">
        <v>132</v>
      </c>
      <c r="B115" s="27">
        <f t="shared" si="6"/>
        <v>26.4</v>
      </c>
      <c r="C115" s="27">
        <f t="shared" si="7"/>
        <v>95.6</v>
      </c>
    </row>
    <row r="116" spans="1:3">
      <c r="A116" s="13">
        <v>133</v>
      </c>
      <c r="B116" s="27">
        <f t="shared" si="6"/>
        <v>26.6</v>
      </c>
      <c r="C116" s="27">
        <f t="shared" si="7"/>
        <v>96.4</v>
      </c>
    </row>
    <row r="117" spans="1:3">
      <c r="A117" s="13">
        <v>134</v>
      </c>
      <c r="B117" s="27">
        <f t="shared" si="6"/>
        <v>26.8</v>
      </c>
      <c r="C117" s="27">
        <f t="shared" si="7"/>
        <v>97.2</v>
      </c>
    </row>
    <row r="118" spans="1:3">
      <c r="A118" s="13">
        <v>135</v>
      </c>
      <c r="B118" s="27">
        <f t="shared" si="6"/>
        <v>27</v>
      </c>
      <c r="C118" s="27">
        <f t="shared" si="7"/>
        <v>98</v>
      </c>
    </row>
    <row r="119" spans="1:3">
      <c r="A119" s="13">
        <v>136</v>
      </c>
      <c r="B119" s="27">
        <f t="shared" si="6"/>
        <v>27.2</v>
      </c>
      <c r="C119" s="27">
        <f t="shared" si="7"/>
        <v>98.8</v>
      </c>
    </row>
    <row r="120" spans="1:3">
      <c r="A120" s="13">
        <v>137</v>
      </c>
      <c r="B120" s="27">
        <f t="shared" si="6"/>
        <v>27.4</v>
      </c>
      <c r="C120" s="27">
        <f t="shared" si="7"/>
        <v>99.6</v>
      </c>
    </row>
    <row r="121" spans="1:3">
      <c r="A121" s="13">
        <v>138</v>
      </c>
      <c r="B121" s="27">
        <f t="shared" si="6"/>
        <v>27.6</v>
      </c>
      <c r="C121" s="27">
        <f t="shared" si="7"/>
        <v>100.4</v>
      </c>
    </row>
    <row r="122" spans="1:3">
      <c r="A122" s="13">
        <v>139</v>
      </c>
      <c r="B122" s="27">
        <f t="shared" si="6"/>
        <v>27.8</v>
      </c>
      <c r="C122" s="27">
        <f t="shared" si="7"/>
        <v>101.2</v>
      </c>
    </row>
    <row r="123" spans="1:3">
      <c r="A123" s="13">
        <v>140</v>
      </c>
      <c r="B123" s="27">
        <f t="shared" si="6"/>
        <v>28</v>
      </c>
      <c r="C123" s="27">
        <f t="shared" si="7"/>
        <v>102</v>
      </c>
    </row>
    <row r="124" spans="1:3">
      <c r="A124" s="13">
        <v>141</v>
      </c>
      <c r="B124" s="27">
        <f t="shared" si="6"/>
        <v>28.2</v>
      </c>
      <c r="C124" s="27">
        <f t="shared" si="7"/>
        <v>102.8</v>
      </c>
    </row>
    <row r="125" spans="1:3">
      <c r="A125" s="13">
        <v>142</v>
      </c>
      <c r="B125" s="27">
        <f t="shared" si="6"/>
        <v>28.4</v>
      </c>
      <c r="C125" s="27">
        <f t="shared" si="7"/>
        <v>103.6</v>
      </c>
    </row>
    <row r="126" spans="1:3">
      <c r="A126" s="13">
        <v>143</v>
      </c>
      <c r="B126" s="27">
        <f t="shared" si="6"/>
        <v>28.6</v>
      </c>
      <c r="C126" s="27">
        <f t="shared" si="7"/>
        <v>104.4</v>
      </c>
    </row>
    <row r="127" spans="1:3">
      <c r="A127" s="13">
        <v>144</v>
      </c>
      <c r="B127" s="27">
        <f t="shared" si="6"/>
        <v>28.8</v>
      </c>
      <c r="C127" s="27">
        <f t="shared" si="7"/>
        <v>105.2</v>
      </c>
    </row>
    <row r="128" spans="1:3">
      <c r="A128" s="13">
        <v>145</v>
      </c>
      <c r="B128" s="27">
        <f t="shared" si="6"/>
        <v>29</v>
      </c>
      <c r="C128" s="27">
        <f t="shared" si="7"/>
        <v>106</v>
      </c>
    </row>
    <row r="129" spans="1:3">
      <c r="A129" s="13">
        <v>146</v>
      </c>
      <c r="B129" s="27">
        <f t="shared" si="6"/>
        <v>29.2</v>
      </c>
      <c r="C129" s="27">
        <f t="shared" si="7"/>
        <v>106.8</v>
      </c>
    </row>
    <row r="130" spans="1:3">
      <c r="A130" s="13">
        <v>147</v>
      </c>
      <c r="B130" s="27">
        <f t="shared" si="6"/>
        <v>29.4</v>
      </c>
      <c r="C130" s="27">
        <f t="shared" si="7"/>
        <v>107.6</v>
      </c>
    </row>
    <row r="131" spans="1:3">
      <c r="A131" s="13">
        <v>148</v>
      </c>
      <c r="B131" s="27">
        <f t="shared" ref="B131:B158" si="8">A131/5</f>
        <v>29.6</v>
      </c>
      <c r="C131" s="27">
        <f t="shared" ref="C131:C158" si="9">A131-B131-10</f>
        <v>108.4</v>
      </c>
    </row>
    <row r="132" spans="1:3">
      <c r="A132" s="13">
        <v>149</v>
      </c>
      <c r="B132" s="27">
        <f t="shared" si="8"/>
        <v>29.8</v>
      </c>
      <c r="C132" s="27">
        <f t="shared" si="9"/>
        <v>109.2</v>
      </c>
    </row>
    <row r="133" spans="1:3">
      <c r="A133" s="13">
        <v>150</v>
      </c>
      <c r="B133" s="27">
        <f t="shared" si="8"/>
        <v>30</v>
      </c>
      <c r="C133" s="27">
        <f t="shared" si="9"/>
        <v>110</v>
      </c>
    </row>
    <row r="134" spans="1:3">
      <c r="A134" s="13">
        <v>151</v>
      </c>
      <c r="B134" s="27">
        <f t="shared" si="8"/>
        <v>30.2</v>
      </c>
      <c r="C134" s="27">
        <f t="shared" si="9"/>
        <v>110.8</v>
      </c>
    </row>
    <row r="135" spans="1:3">
      <c r="A135" s="13">
        <v>152</v>
      </c>
      <c r="B135" s="27">
        <f t="shared" si="8"/>
        <v>30.4</v>
      </c>
      <c r="C135" s="27">
        <f t="shared" si="9"/>
        <v>111.6</v>
      </c>
    </row>
    <row r="136" spans="1:3">
      <c r="A136" s="13">
        <v>153</v>
      </c>
      <c r="B136" s="27">
        <f t="shared" si="8"/>
        <v>30.6</v>
      </c>
      <c r="C136" s="27">
        <f t="shared" si="9"/>
        <v>112.4</v>
      </c>
    </row>
    <row r="137" spans="1:3">
      <c r="A137" s="13">
        <v>154</v>
      </c>
      <c r="B137" s="27">
        <f t="shared" si="8"/>
        <v>30.8</v>
      </c>
      <c r="C137" s="27">
        <f t="shared" si="9"/>
        <v>113.2</v>
      </c>
    </row>
    <row r="138" spans="1:3">
      <c r="A138" s="13">
        <v>155</v>
      </c>
      <c r="B138" s="27">
        <f t="shared" si="8"/>
        <v>31</v>
      </c>
      <c r="C138" s="27">
        <f t="shared" si="9"/>
        <v>114</v>
      </c>
    </row>
    <row r="139" spans="1:3">
      <c r="A139" s="13">
        <v>156</v>
      </c>
      <c r="B139" s="27">
        <f t="shared" si="8"/>
        <v>31.2</v>
      </c>
      <c r="C139" s="27">
        <f t="shared" si="9"/>
        <v>114.8</v>
      </c>
    </row>
    <row r="140" spans="1:3">
      <c r="A140" s="13">
        <v>157</v>
      </c>
      <c r="B140" s="27">
        <f t="shared" si="8"/>
        <v>31.4</v>
      </c>
      <c r="C140" s="27">
        <f t="shared" si="9"/>
        <v>115.6</v>
      </c>
    </row>
    <row r="141" spans="1:3">
      <c r="A141" s="13">
        <v>158</v>
      </c>
      <c r="B141" s="27">
        <f t="shared" si="8"/>
        <v>31.6</v>
      </c>
      <c r="C141" s="27">
        <f t="shared" si="9"/>
        <v>116.4</v>
      </c>
    </row>
    <row r="142" spans="1:3">
      <c r="A142" s="13">
        <v>159</v>
      </c>
      <c r="B142" s="27">
        <f t="shared" si="8"/>
        <v>31.8</v>
      </c>
      <c r="C142" s="27">
        <f t="shared" si="9"/>
        <v>117.2</v>
      </c>
    </row>
    <row r="143" spans="1:3">
      <c r="A143" s="13">
        <v>160</v>
      </c>
      <c r="B143" s="27">
        <f t="shared" si="8"/>
        <v>32</v>
      </c>
      <c r="C143" s="27">
        <f t="shared" si="9"/>
        <v>118</v>
      </c>
    </row>
    <row r="144" spans="1:3">
      <c r="A144" s="13">
        <v>161</v>
      </c>
      <c r="B144" s="27">
        <f t="shared" si="8"/>
        <v>32.200000000000003</v>
      </c>
      <c r="C144" s="27">
        <f t="shared" si="9"/>
        <v>118.80000000000001</v>
      </c>
    </row>
    <row r="145" spans="1:3">
      <c r="A145" s="13">
        <v>162</v>
      </c>
      <c r="B145" s="27">
        <f t="shared" si="8"/>
        <v>32.4</v>
      </c>
      <c r="C145" s="27">
        <f t="shared" si="9"/>
        <v>119.6</v>
      </c>
    </row>
    <row r="146" spans="1:3">
      <c r="A146" s="13">
        <v>163</v>
      </c>
      <c r="B146" s="27">
        <f t="shared" si="8"/>
        <v>32.6</v>
      </c>
      <c r="C146" s="27">
        <f t="shared" si="9"/>
        <v>120.4</v>
      </c>
    </row>
    <row r="147" spans="1:3">
      <c r="A147" s="13">
        <v>164</v>
      </c>
      <c r="B147" s="27">
        <f t="shared" si="8"/>
        <v>32.799999999999997</v>
      </c>
      <c r="C147" s="27">
        <f t="shared" si="9"/>
        <v>121.19999999999999</v>
      </c>
    </row>
    <row r="148" spans="1:3">
      <c r="A148" s="13">
        <v>165</v>
      </c>
      <c r="B148" s="27">
        <f t="shared" si="8"/>
        <v>33</v>
      </c>
      <c r="C148" s="27">
        <f t="shared" si="9"/>
        <v>122</v>
      </c>
    </row>
    <row r="149" spans="1:3">
      <c r="A149" s="13">
        <v>166</v>
      </c>
      <c r="B149" s="27">
        <f t="shared" si="8"/>
        <v>33.200000000000003</v>
      </c>
      <c r="C149" s="27">
        <f t="shared" si="9"/>
        <v>122.80000000000001</v>
      </c>
    </row>
    <row r="150" spans="1:3">
      <c r="A150" s="13">
        <v>167</v>
      </c>
      <c r="B150" s="27">
        <f t="shared" si="8"/>
        <v>33.4</v>
      </c>
      <c r="C150" s="27">
        <f t="shared" si="9"/>
        <v>123.6</v>
      </c>
    </row>
    <row r="151" spans="1:3">
      <c r="A151" s="13">
        <v>168</v>
      </c>
      <c r="B151" s="27">
        <f t="shared" si="8"/>
        <v>33.6</v>
      </c>
      <c r="C151" s="27">
        <f t="shared" si="9"/>
        <v>124.4</v>
      </c>
    </row>
    <row r="152" spans="1:3">
      <c r="A152" s="13">
        <v>169</v>
      </c>
      <c r="B152" s="27">
        <f t="shared" si="8"/>
        <v>33.799999999999997</v>
      </c>
      <c r="C152" s="27">
        <f t="shared" si="9"/>
        <v>125.19999999999999</v>
      </c>
    </row>
    <row r="153" spans="1:3">
      <c r="A153" s="13">
        <v>170</v>
      </c>
      <c r="B153" s="27">
        <f t="shared" si="8"/>
        <v>34</v>
      </c>
      <c r="C153" s="27">
        <f t="shared" si="9"/>
        <v>126</v>
      </c>
    </row>
    <row r="154" spans="1:3">
      <c r="A154" s="13">
        <v>171</v>
      </c>
      <c r="B154" s="27">
        <f t="shared" si="8"/>
        <v>34.200000000000003</v>
      </c>
      <c r="C154" s="27">
        <f t="shared" si="9"/>
        <v>126.80000000000001</v>
      </c>
    </row>
    <row r="155" spans="1:3">
      <c r="A155" s="13">
        <v>172</v>
      </c>
      <c r="B155" s="27">
        <f t="shared" si="8"/>
        <v>34.4</v>
      </c>
      <c r="C155" s="27">
        <f t="shared" si="9"/>
        <v>127.6</v>
      </c>
    </row>
    <row r="156" spans="1:3">
      <c r="A156" s="13">
        <v>173</v>
      </c>
      <c r="B156" s="27">
        <f t="shared" si="8"/>
        <v>34.6</v>
      </c>
      <c r="C156" s="27">
        <f t="shared" si="9"/>
        <v>128.4</v>
      </c>
    </row>
    <row r="157" spans="1:3">
      <c r="A157" s="13">
        <v>174</v>
      </c>
      <c r="B157" s="27">
        <f t="shared" si="8"/>
        <v>34.799999999999997</v>
      </c>
      <c r="C157" s="27">
        <f t="shared" si="9"/>
        <v>129.19999999999999</v>
      </c>
    </row>
    <row r="158" spans="1:3">
      <c r="A158" s="13">
        <v>175</v>
      </c>
      <c r="B158" s="27">
        <f t="shared" si="8"/>
        <v>35</v>
      </c>
      <c r="C158" s="27">
        <f t="shared" si="9"/>
        <v>130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8"/>
  <sheetViews>
    <sheetView topLeftCell="A16" zoomScale="205" zoomScaleNormal="205" zoomScaleSheetLayoutView="100" workbookViewId="0">
      <selection activeCell="E8" sqref="E8"/>
    </sheetView>
  </sheetViews>
  <sheetFormatPr defaultRowHeight="13.5"/>
  <cols>
    <col min="4" max="5" width="10.75" bestFit="1" customWidth="1"/>
  </cols>
  <sheetData>
    <row r="1" spans="1:5" ht="35.25">
      <c r="A1" s="183" t="s">
        <v>150</v>
      </c>
      <c r="B1" s="183"/>
      <c r="C1" s="183"/>
      <c r="D1" s="183"/>
      <c r="E1" s="183"/>
    </row>
    <row r="2" spans="1:5">
      <c r="A2" s="29" t="s">
        <v>0</v>
      </c>
      <c r="B2" s="29" t="s">
        <v>1</v>
      </c>
      <c r="C2" s="29" t="s">
        <v>24</v>
      </c>
      <c r="D2" s="29" t="s">
        <v>25</v>
      </c>
      <c r="E2" s="29" t="s">
        <v>3</v>
      </c>
    </row>
    <row r="3" spans="1:5">
      <c r="A3" s="29" t="s">
        <v>4</v>
      </c>
      <c r="B3" s="13">
        <v>145</v>
      </c>
      <c r="C3" s="13">
        <v>130</v>
      </c>
      <c r="D3" s="13">
        <v>0</v>
      </c>
      <c r="E3" s="13">
        <v>0</v>
      </c>
    </row>
    <row r="4" spans="1:5">
      <c r="A4" s="29" t="s">
        <v>5</v>
      </c>
      <c r="B4" s="13">
        <v>130</v>
      </c>
      <c r="C4" s="13">
        <v>130</v>
      </c>
      <c r="D4" s="13">
        <v>0</v>
      </c>
      <c r="E4" s="13">
        <v>0</v>
      </c>
    </row>
    <row r="5" spans="1:5">
      <c r="A5" s="29" t="s">
        <v>6</v>
      </c>
      <c r="B5" s="13">
        <v>126</v>
      </c>
      <c r="C5" s="13">
        <v>130</v>
      </c>
      <c r="D5" s="13">
        <v>7185767</v>
      </c>
      <c r="E5" s="13">
        <v>2694662</v>
      </c>
    </row>
    <row r="6" spans="1:5">
      <c r="A6" s="29" t="s">
        <v>7</v>
      </c>
      <c r="B6" s="13">
        <v>130</v>
      </c>
      <c r="C6" s="13">
        <v>130</v>
      </c>
      <c r="D6" s="13">
        <v>0</v>
      </c>
      <c r="E6" s="13">
        <v>0</v>
      </c>
    </row>
    <row r="7" spans="1:5">
      <c r="A7" s="29" t="s">
        <v>8</v>
      </c>
      <c r="B7" s="13">
        <v>123</v>
      </c>
      <c r="C7" s="13">
        <v>130</v>
      </c>
      <c r="D7" s="13">
        <v>12036635</v>
      </c>
      <c r="E7" s="13">
        <v>4513737</v>
      </c>
    </row>
    <row r="8" spans="1:5">
      <c r="A8" s="29" t="s">
        <v>9</v>
      </c>
      <c r="B8" s="13">
        <v>123</v>
      </c>
      <c r="C8" s="13">
        <v>130</v>
      </c>
      <c r="D8" s="13">
        <v>12036635</v>
      </c>
      <c r="E8" s="13">
        <v>4513737</v>
      </c>
    </row>
    <row r="9" spans="1:5">
      <c r="A9" s="29" t="s">
        <v>149</v>
      </c>
      <c r="B9" s="13">
        <v>123</v>
      </c>
      <c r="C9" s="13">
        <v>130</v>
      </c>
      <c r="D9" s="13">
        <v>12036635</v>
      </c>
      <c r="E9" s="13">
        <v>4513737</v>
      </c>
    </row>
    <row r="10" spans="1:5">
      <c r="A10" s="190" t="s">
        <v>10</v>
      </c>
      <c r="B10" s="191"/>
      <c r="C10" s="192"/>
      <c r="D10" s="15">
        <f>SUM(D3:D9)</f>
        <v>43295672</v>
      </c>
      <c r="E10" s="15">
        <f>SUM(E3:E9)</f>
        <v>16235873</v>
      </c>
    </row>
    <row r="12" spans="1:5" ht="25.5">
      <c r="A12" s="184" t="s">
        <v>231</v>
      </c>
      <c r="B12" s="185"/>
      <c r="C12" s="185"/>
      <c r="D12" s="185"/>
      <c r="E12" s="185"/>
    </row>
    <row r="13" spans="1:5">
      <c r="A13" s="11" t="s">
        <v>222</v>
      </c>
      <c r="B13" s="12">
        <v>186875</v>
      </c>
      <c r="C13" s="1" t="s">
        <v>225</v>
      </c>
      <c r="D13" s="1" t="s">
        <v>226</v>
      </c>
      <c r="E13" s="49">
        <f>D10/B13</f>
        <v>231.68252575250835</v>
      </c>
    </row>
    <row r="14" spans="1:5">
      <c r="A14" s="12" t="s">
        <v>223</v>
      </c>
      <c r="B14" s="12">
        <v>20</v>
      </c>
      <c r="C14" s="1" t="s">
        <v>227</v>
      </c>
      <c r="D14" s="1" t="s">
        <v>228</v>
      </c>
      <c r="E14" s="49">
        <f>E13/B14</f>
        <v>11.584126287625418</v>
      </c>
    </row>
    <row r="15" spans="1:5">
      <c r="A15" s="12" t="s">
        <v>224</v>
      </c>
      <c r="B15" s="12">
        <v>30</v>
      </c>
      <c r="C15" s="1" t="s">
        <v>229</v>
      </c>
      <c r="D15" s="1" t="s">
        <v>230</v>
      </c>
      <c r="E15" s="49">
        <f>E14/B15</f>
        <v>0.38613754292084729</v>
      </c>
    </row>
    <row r="16" spans="1:5" ht="25.5">
      <c r="A16" s="186" t="s">
        <v>232</v>
      </c>
      <c r="B16" s="187"/>
      <c r="C16" s="187"/>
      <c r="D16" s="187"/>
      <c r="E16" s="187"/>
    </row>
    <row r="17" spans="1:5">
      <c r="A17" s="11" t="s">
        <v>233</v>
      </c>
      <c r="B17" s="12">
        <v>25000</v>
      </c>
      <c r="C17" s="1" t="s">
        <v>234</v>
      </c>
      <c r="D17" s="1" t="s">
        <v>235</v>
      </c>
      <c r="E17" s="49">
        <f>E10/B17</f>
        <v>649.43492000000003</v>
      </c>
    </row>
    <row r="18" spans="1:5">
      <c r="A18" s="12" t="s">
        <v>236</v>
      </c>
      <c r="B18" s="12">
        <v>20</v>
      </c>
      <c r="C18" s="1" t="s">
        <v>237</v>
      </c>
      <c r="D18" s="1" t="s">
        <v>238</v>
      </c>
      <c r="E18" s="49">
        <f>E17/B18</f>
        <v>32.471746000000003</v>
      </c>
    </row>
    <row r="19" spans="1:5">
      <c r="A19" s="12" t="s">
        <v>239</v>
      </c>
      <c r="B19" s="12">
        <v>30</v>
      </c>
      <c r="C19" s="1" t="s">
        <v>240</v>
      </c>
      <c r="D19" s="1" t="s">
        <v>241</v>
      </c>
      <c r="E19" s="49">
        <f>E18/B19</f>
        <v>1.0823915333333334</v>
      </c>
    </row>
    <row r="20" spans="1:5" ht="25.5">
      <c r="A20" s="188" t="s">
        <v>396</v>
      </c>
      <c r="B20" s="189"/>
      <c r="C20" s="189"/>
      <c r="D20" s="189"/>
      <c r="E20" s="189"/>
    </row>
    <row r="21" spans="1:5">
      <c r="A21" s="11" t="s">
        <v>394</v>
      </c>
      <c r="B21" s="45">
        <v>150000</v>
      </c>
      <c r="C21" s="25" t="s">
        <v>387</v>
      </c>
      <c r="D21" s="25" t="s">
        <v>395</v>
      </c>
      <c r="E21" s="53">
        <f>E10/B21</f>
        <v>108.23915333333333</v>
      </c>
    </row>
    <row r="22" spans="1:5">
      <c r="A22" s="45" t="s">
        <v>388</v>
      </c>
      <c r="B22" s="45">
        <v>20</v>
      </c>
      <c r="C22" s="25" t="s">
        <v>389</v>
      </c>
      <c r="D22" s="25" t="s">
        <v>390</v>
      </c>
      <c r="E22" s="53">
        <f>E21/B22</f>
        <v>5.4119576666666669</v>
      </c>
    </row>
    <row r="23" spans="1:5">
      <c r="A23" s="45" t="s">
        <v>391</v>
      </c>
      <c r="B23" s="45">
        <v>30</v>
      </c>
      <c r="C23" s="25" t="s">
        <v>392</v>
      </c>
      <c r="D23" s="25" t="s">
        <v>393</v>
      </c>
      <c r="E23" s="53">
        <f>E22/B23</f>
        <v>0.18039858888888891</v>
      </c>
    </row>
    <row r="24" spans="1:5">
      <c r="A24" s="59"/>
      <c r="B24" s="59"/>
      <c r="C24" s="59"/>
      <c r="D24" s="59"/>
      <c r="E24" s="59"/>
    </row>
    <row r="25" spans="1:5">
      <c r="A25" s="15" t="s">
        <v>472</v>
      </c>
      <c r="B25" s="34">
        <f>E15</f>
        <v>0.38613754292084729</v>
      </c>
      <c r="C25" s="9" t="s">
        <v>474</v>
      </c>
      <c r="D25" s="34">
        <f>E14</f>
        <v>11.584126287625418</v>
      </c>
      <c r="E25" s="9" t="s">
        <v>476</v>
      </c>
    </row>
    <row r="26" spans="1:5">
      <c r="A26" s="10" t="s">
        <v>477</v>
      </c>
      <c r="B26" s="34">
        <f>E19</f>
        <v>1.0823915333333334</v>
      </c>
      <c r="C26" s="9" t="s">
        <v>474</v>
      </c>
      <c r="D26" s="34">
        <f>E18</f>
        <v>32.471746000000003</v>
      </c>
      <c r="E26" s="9" t="s">
        <v>476</v>
      </c>
    </row>
    <row r="27" spans="1:5">
      <c r="A27" s="10" t="s">
        <v>473</v>
      </c>
      <c r="B27" s="34">
        <f>E23</f>
        <v>0.18039858888888891</v>
      </c>
      <c r="C27" s="9" t="s">
        <v>474</v>
      </c>
      <c r="D27" s="34">
        <f>E22</f>
        <v>5.4119576666666669</v>
      </c>
      <c r="E27" s="9" t="s">
        <v>476</v>
      </c>
    </row>
    <row r="28" spans="1:5">
      <c r="A28" s="10" t="s">
        <v>475</v>
      </c>
      <c r="B28" s="34">
        <f>B27+B25</f>
        <v>0.56653613180973617</v>
      </c>
      <c r="C28" s="9" t="s">
        <v>474</v>
      </c>
      <c r="D28" s="34">
        <f>D27+D25</f>
        <v>16.996083954292086</v>
      </c>
      <c r="E28" s="9" t="s">
        <v>476</v>
      </c>
    </row>
  </sheetData>
  <mergeCells count="5">
    <mergeCell ref="A1:E1"/>
    <mergeCell ref="A12:E12"/>
    <mergeCell ref="A16:E16"/>
    <mergeCell ref="A20:E20"/>
    <mergeCell ref="A10:C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8E98-E72F-4E11-A2D7-C8F6A3B1408A}">
  <dimension ref="A1:C177"/>
  <sheetViews>
    <sheetView topLeftCell="A148" zoomScale="205" zoomScaleNormal="205" workbookViewId="0">
      <selection activeCell="B153" sqref="B153"/>
    </sheetView>
  </sheetViews>
  <sheetFormatPr defaultRowHeight="13.5"/>
  <cols>
    <col min="1" max="1" width="9" style="26"/>
    <col min="2" max="2" width="10.5" style="26" bestFit="1" customWidth="1"/>
    <col min="3" max="16384" width="9" style="26"/>
  </cols>
  <sheetData>
    <row r="1" spans="1:3" ht="20.25">
      <c r="A1" s="142" t="s">
        <v>729</v>
      </c>
      <c r="B1" s="142"/>
      <c r="C1" s="142"/>
    </row>
    <row r="2" spans="1:3">
      <c r="A2" s="11" t="s">
        <v>165</v>
      </c>
      <c r="B2" s="11" t="s">
        <v>728</v>
      </c>
      <c r="C2" s="11" t="s">
        <v>14</v>
      </c>
    </row>
    <row r="3" spans="1:3">
      <c r="A3" s="13">
        <v>1</v>
      </c>
      <c r="B3" s="108">
        <v>40609</v>
      </c>
      <c r="C3" s="13" t="s">
        <v>730</v>
      </c>
    </row>
    <row r="4" spans="1:3">
      <c r="A4" s="13">
        <v>2</v>
      </c>
      <c r="B4" s="13"/>
      <c r="C4" s="13"/>
    </row>
    <row r="5" spans="1:3">
      <c r="A5" s="13">
        <v>3</v>
      </c>
      <c r="B5" s="13"/>
      <c r="C5" s="13"/>
    </row>
    <row r="6" spans="1:3">
      <c r="A6" s="13">
        <v>4</v>
      </c>
      <c r="B6" s="13"/>
      <c r="C6" s="13"/>
    </row>
    <row r="7" spans="1:3">
      <c r="A7" s="13">
        <v>5</v>
      </c>
      <c r="B7" s="13"/>
      <c r="C7" s="13"/>
    </row>
    <row r="8" spans="1:3">
      <c r="A8" s="13">
        <v>6</v>
      </c>
      <c r="B8" s="13"/>
      <c r="C8" s="13"/>
    </row>
    <row r="9" spans="1:3">
      <c r="A9" s="13">
        <v>7</v>
      </c>
      <c r="B9" s="13"/>
      <c r="C9" s="13"/>
    </row>
    <row r="10" spans="1:3">
      <c r="A10" s="13">
        <v>8</v>
      </c>
      <c r="B10" s="13"/>
      <c r="C10" s="13"/>
    </row>
    <row r="11" spans="1:3">
      <c r="A11" s="13">
        <v>9</v>
      </c>
      <c r="B11" s="13"/>
      <c r="C11" s="13"/>
    </row>
    <row r="12" spans="1:3">
      <c r="A12" s="13">
        <v>10</v>
      </c>
      <c r="B12" s="13"/>
      <c r="C12" s="13"/>
    </row>
    <row r="13" spans="1:3">
      <c r="A13" s="13">
        <v>11</v>
      </c>
      <c r="B13" s="13"/>
      <c r="C13" s="13"/>
    </row>
    <row r="14" spans="1:3">
      <c r="A14" s="13">
        <v>12</v>
      </c>
      <c r="B14" s="13"/>
      <c r="C14" s="13"/>
    </row>
    <row r="15" spans="1:3">
      <c r="A15" s="13">
        <v>13</v>
      </c>
      <c r="B15" s="13"/>
      <c r="C15" s="13"/>
    </row>
    <row r="16" spans="1:3">
      <c r="A16" s="13">
        <v>14</v>
      </c>
      <c r="B16" s="13"/>
      <c r="C16" s="13"/>
    </row>
    <row r="17" spans="1:3">
      <c r="A17" s="13">
        <v>15</v>
      </c>
      <c r="B17" s="13"/>
      <c r="C17" s="13"/>
    </row>
    <row r="18" spans="1:3">
      <c r="A18" s="13">
        <v>16</v>
      </c>
      <c r="B18" s="13"/>
      <c r="C18" s="13"/>
    </row>
    <row r="19" spans="1:3">
      <c r="A19" s="13">
        <v>17</v>
      </c>
      <c r="B19" s="13"/>
      <c r="C19" s="13"/>
    </row>
    <row r="20" spans="1:3">
      <c r="A20" s="13">
        <v>18</v>
      </c>
      <c r="B20" s="13"/>
      <c r="C20" s="13"/>
    </row>
    <row r="21" spans="1:3">
      <c r="A21" s="13">
        <v>19</v>
      </c>
      <c r="B21" s="13"/>
      <c r="C21" s="13"/>
    </row>
    <row r="22" spans="1:3">
      <c r="A22" s="13">
        <v>20</v>
      </c>
      <c r="B22" s="13"/>
      <c r="C22" s="13"/>
    </row>
    <row r="23" spans="1:3">
      <c r="A23" s="13">
        <v>21</v>
      </c>
      <c r="B23" s="13"/>
      <c r="C23" s="13"/>
    </row>
    <row r="24" spans="1:3">
      <c r="A24" s="13">
        <v>22</v>
      </c>
      <c r="B24" s="13"/>
      <c r="C24" s="13"/>
    </row>
    <row r="25" spans="1:3">
      <c r="A25" s="13">
        <v>23</v>
      </c>
      <c r="B25" s="13"/>
      <c r="C25" s="13"/>
    </row>
    <row r="26" spans="1:3">
      <c r="A26" s="13">
        <v>24</v>
      </c>
      <c r="B26" s="13"/>
      <c r="C26" s="13"/>
    </row>
    <row r="27" spans="1:3">
      <c r="A27" s="13">
        <v>25</v>
      </c>
      <c r="B27" s="13"/>
      <c r="C27" s="13"/>
    </row>
    <row r="28" spans="1:3">
      <c r="A28" s="13">
        <v>26</v>
      </c>
      <c r="B28" s="13"/>
      <c r="C28" s="13"/>
    </row>
    <row r="29" spans="1:3">
      <c r="A29" s="13">
        <v>27</v>
      </c>
      <c r="B29" s="13"/>
      <c r="C29" s="13"/>
    </row>
    <row r="30" spans="1:3">
      <c r="A30" s="13">
        <v>28</v>
      </c>
      <c r="B30" s="13"/>
      <c r="C30" s="13"/>
    </row>
    <row r="31" spans="1:3">
      <c r="A31" s="13">
        <v>29</v>
      </c>
      <c r="B31" s="13"/>
      <c r="C31" s="13"/>
    </row>
    <row r="32" spans="1:3">
      <c r="A32" s="13">
        <v>30</v>
      </c>
      <c r="B32" s="13"/>
      <c r="C32" s="13"/>
    </row>
    <row r="33" spans="1:3">
      <c r="A33" s="13">
        <v>31</v>
      </c>
      <c r="B33" s="13"/>
      <c r="C33" s="13"/>
    </row>
    <row r="34" spans="1:3">
      <c r="A34" s="13">
        <v>32</v>
      </c>
      <c r="B34" s="13"/>
      <c r="C34" s="13"/>
    </row>
    <row r="35" spans="1:3">
      <c r="A35" s="13">
        <v>33</v>
      </c>
      <c r="B35" s="13"/>
      <c r="C35" s="13"/>
    </row>
    <row r="36" spans="1:3">
      <c r="A36" s="13">
        <v>34</v>
      </c>
      <c r="B36" s="13"/>
      <c r="C36" s="13"/>
    </row>
    <row r="37" spans="1:3">
      <c r="A37" s="13">
        <v>35</v>
      </c>
      <c r="B37" s="13"/>
      <c r="C37" s="13"/>
    </row>
    <row r="38" spans="1:3">
      <c r="A38" s="13">
        <v>36</v>
      </c>
      <c r="B38" s="13"/>
      <c r="C38" s="13"/>
    </row>
    <row r="39" spans="1:3">
      <c r="A39" s="13">
        <v>37</v>
      </c>
      <c r="B39" s="13"/>
      <c r="C39" s="13"/>
    </row>
    <row r="40" spans="1:3">
      <c r="A40" s="13">
        <v>38</v>
      </c>
      <c r="B40" s="13"/>
      <c r="C40" s="13"/>
    </row>
    <row r="41" spans="1:3">
      <c r="A41" s="13">
        <v>39</v>
      </c>
      <c r="B41" s="13"/>
      <c r="C41" s="13"/>
    </row>
    <row r="42" spans="1:3">
      <c r="A42" s="13">
        <v>40</v>
      </c>
      <c r="B42" s="13"/>
      <c r="C42" s="13"/>
    </row>
    <row r="43" spans="1:3">
      <c r="A43" s="13">
        <v>41</v>
      </c>
      <c r="B43" s="13"/>
      <c r="C43" s="13"/>
    </row>
    <row r="44" spans="1:3">
      <c r="A44" s="13">
        <v>42</v>
      </c>
      <c r="B44" s="13"/>
      <c r="C44" s="13"/>
    </row>
    <row r="45" spans="1:3">
      <c r="A45" s="13">
        <v>43</v>
      </c>
      <c r="B45" s="13"/>
      <c r="C45" s="13"/>
    </row>
    <row r="46" spans="1:3">
      <c r="A46" s="13">
        <v>44</v>
      </c>
      <c r="B46" s="13"/>
      <c r="C46" s="13"/>
    </row>
    <row r="47" spans="1:3">
      <c r="A47" s="13">
        <v>45</v>
      </c>
      <c r="B47" s="13"/>
      <c r="C47" s="13"/>
    </row>
    <row r="48" spans="1:3">
      <c r="A48" s="13">
        <v>46</v>
      </c>
      <c r="B48" s="13"/>
      <c r="C48" s="13"/>
    </row>
    <row r="49" spans="1:3">
      <c r="A49" s="13">
        <v>47</v>
      </c>
      <c r="B49" s="13"/>
      <c r="C49" s="13"/>
    </row>
    <row r="50" spans="1:3">
      <c r="A50" s="13">
        <v>48</v>
      </c>
      <c r="B50" s="13"/>
      <c r="C50" s="13"/>
    </row>
    <row r="51" spans="1:3">
      <c r="A51" s="13">
        <v>49</v>
      </c>
      <c r="B51" s="13"/>
      <c r="C51" s="13"/>
    </row>
    <row r="52" spans="1:3">
      <c r="A52" s="13">
        <v>50</v>
      </c>
      <c r="B52" s="13"/>
      <c r="C52" s="13"/>
    </row>
    <row r="53" spans="1:3">
      <c r="A53" s="13">
        <v>51</v>
      </c>
      <c r="B53" s="13"/>
      <c r="C53" s="13"/>
    </row>
    <row r="54" spans="1:3">
      <c r="A54" s="13">
        <v>52</v>
      </c>
      <c r="B54" s="13"/>
      <c r="C54" s="13"/>
    </row>
    <row r="55" spans="1:3">
      <c r="A55" s="13">
        <v>53</v>
      </c>
      <c r="B55" s="13"/>
      <c r="C55" s="13"/>
    </row>
    <row r="56" spans="1:3">
      <c r="A56" s="13">
        <v>54</v>
      </c>
      <c r="B56" s="13"/>
      <c r="C56" s="13"/>
    </row>
    <row r="57" spans="1:3">
      <c r="A57" s="13">
        <v>55</v>
      </c>
      <c r="B57" s="13"/>
      <c r="C57" s="13"/>
    </row>
    <row r="58" spans="1:3">
      <c r="A58" s="13">
        <v>56</v>
      </c>
      <c r="B58" s="13"/>
      <c r="C58" s="13"/>
    </row>
    <row r="59" spans="1:3">
      <c r="A59" s="13">
        <v>57</v>
      </c>
      <c r="B59" s="13"/>
      <c r="C59" s="13"/>
    </row>
    <row r="60" spans="1:3">
      <c r="A60" s="13">
        <v>58</v>
      </c>
      <c r="B60" s="13"/>
      <c r="C60" s="13"/>
    </row>
    <row r="61" spans="1:3">
      <c r="A61" s="13">
        <v>59</v>
      </c>
      <c r="B61" s="13"/>
      <c r="C61" s="13"/>
    </row>
    <row r="62" spans="1:3">
      <c r="A62" s="13">
        <v>60</v>
      </c>
      <c r="B62" s="13"/>
      <c r="C62" s="13"/>
    </row>
    <row r="63" spans="1:3">
      <c r="A63" s="13">
        <v>61</v>
      </c>
      <c r="B63" s="13"/>
      <c r="C63" s="13"/>
    </row>
    <row r="64" spans="1:3">
      <c r="A64" s="13">
        <v>62</v>
      </c>
      <c r="B64" s="13"/>
      <c r="C64" s="13"/>
    </row>
    <row r="65" spans="1:3">
      <c r="A65" s="13">
        <v>63</v>
      </c>
      <c r="B65" s="13"/>
      <c r="C65" s="13"/>
    </row>
    <row r="66" spans="1:3">
      <c r="A66" s="13">
        <v>64</v>
      </c>
      <c r="B66" s="13"/>
      <c r="C66" s="13"/>
    </row>
    <row r="67" spans="1:3">
      <c r="A67" s="13">
        <v>65</v>
      </c>
      <c r="B67" s="13"/>
      <c r="C67" s="13"/>
    </row>
    <row r="68" spans="1:3">
      <c r="A68" s="13">
        <v>66</v>
      </c>
      <c r="B68" s="13"/>
      <c r="C68" s="13"/>
    </row>
    <row r="69" spans="1:3">
      <c r="A69" s="13">
        <v>67</v>
      </c>
      <c r="B69" s="13"/>
      <c r="C69" s="13"/>
    </row>
    <row r="70" spans="1:3">
      <c r="A70" s="13">
        <v>68</v>
      </c>
      <c r="B70" s="13"/>
      <c r="C70" s="13"/>
    </row>
    <row r="71" spans="1:3">
      <c r="A71" s="13">
        <v>69</v>
      </c>
      <c r="B71" s="13"/>
      <c r="C71" s="13"/>
    </row>
    <row r="72" spans="1:3">
      <c r="A72" s="13">
        <v>70</v>
      </c>
      <c r="B72" s="13"/>
      <c r="C72" s="13"/>
    </row>
    <row r="73" spans="1:3">
      <c r="A73" s="13">
        <v>71</v>
      </c>
      <c r="B73" s="13"/>
      <c r="C73" s="13"/>
    </row>
    <row r="74" spans="1:3">
      <c r="A74" s="13">
        <v>72</v>
      </c>
      <c r="B74" s="13"/>
      <c r="C74" s="13"/>
    </row>
    <row r="75" spans="1:3">
      <c r="A75" s="13">
        <v>73</v>
      </c>
      <c r="B75" s="13"/>
      <c r="C75" s="13"/>
    </row>
    <row r="76" spans="1:3">
      <c r="A76" s="13">
        <v>74</v>
      </c>
      <c r="B76" s="13"/>
      <c r="C76" s="13"/>
    </row>
    <row r="77" spans="1:3">
      <c r="A77" s="13">
        <v>75</v>
      </c>
      <c r="B77" s="13"/>
      <c r="C77" s="13"/>
    </row>
    <row r="78" spans="1:3">
      <c r="A78" s="13">
        <v>76</v>
      </c>
      <c r="B78" s="13"/>
      <c r="C78" s="13"/>
    </row>
    <row r="79" spans="1:3">
      <c r="A79" s="13">
        <v>77</v>
      </c>
      <c r="B79" s="13"/>
      <c r="C79" s="13"/>
    </row>
    <row r="80" spans="1:3">
      <c r="A80" s="13">
        <v>78</v>
      </c>
      <c r="B80" s="13"/>
      <c r="C80" s="13"/>
    </row>
    <row r="81" spans="1:3">
      <c r="A81" s="13">
        <v>79</v>
      </c>
      <c r="B81" s="13"/>
      <c r="C81" s="13"/>
    </row>
    <row r="82" spans="1:3">
      <c r="A82" s="13">
        <v>80</v>
      </c>
      <c r="B82" s="13"/>
      <c r="C82" s="13"/>
    </row>
    <row r="83" spans="1:3">
      <c r="A83" s="13">
        <v>81</v>
      </c>
      <c r="B83" s="13"/>
      <c r="C83" s="13"/>
    </row>
    <row r="84" spans="1:3">
      <c r="A84" s="13">
        <v>82</v>
      </c>
      <c r="B84" s="13"/>
      <c r="C84" s="13"/>
    </row>
    <row r="85" spans="1:3">
      <c r="A85" s="13">
        <v>83</v>
      </c>
      <c r="B85" s="13"/>
      <c r="C85" s="13"/>
    </row>
    <row r="86" spans="1:3">
      <c r="A86" s="13">
        <v>84</v>
      </c>
      <c r="B86" s="13"/>
      <c r="C86" s="13"/>
    </row>
    <row r="87" spans="1:3">
      <c r="A87" s="13">
        <v>85</v>
      </c>
      <c r="B87" s="13"/>
      <c r="C87" s="13"/>
    </row>
    <row r="88" spans="1:3">
      <c r="A88" s="13">
        <v>86</v>
      </c>
      <c r="B88" s="13"/>
      <c r="C88" s="13"/>
    </row>
    <row r="89" spans="1:3">
      <c r="A89" s="13">
        <v>87</v>
      </c>
      <c r="B89" s="13"/>
      <c r="C89" s="13"/>
    </row>
    <row r="90" spans="1:3">
      <c r="A90" s="13">
        <v>88</v>
      </c>
      <c r="B90" s="13"/>
      <c r="C90" s="13"/>
    </row>
    <row r="91" spans="1:3">
      <c r="A91" s="13">
        <v>89</v>
      </c>
      <c r="B91" s="13"/>
      <c r="C91" s="13"/>
    </row>
    <row r="92" spans="1:3">
      <c r="A92" s="13">
        <v>90</v>
      </c>
      <c r="B92" s="13"/>
      <c r="C92" s="13"/>
    </row>
    <row r="93" spans="1:3">
      <c r="A93" s="13">
        <v>91</v>
      </c>
      <c r="B93" s="13"/>
      <c r="C93" s="13"/>
    </row>
    <row r="94" spans="1:3">
      <c r="A94" s="13">
        <v>92</v>
      </c>
      <c r="B94" s="13"/>
      <c r="C94" s="13"/>
    </row>
    <row r="95" spans="1:3">
      <c r="A95" s="13">
        <v>93</v>
      </c>
      <c r="B95" s="13"/>
      <c r="C95" s="13"/>
    </row>
    <row r="96" spans="1:3">
      <c r="A96" s="13">
        <v>94</v>
      </c>
      <c r="B96" s="13"/>
      <c r="C96" s="13"/>
    </row>
    <row r="97" spans="1:3">
      <c r="A97" s="13">
        <v>95</v>
      </c>
      <c r="B97" s="13"/>
      <c r="C97" s="13"/>
    </row>
    <row r="98" spans="1:3">
      <c r="A98" s="13">
        <v>96</v>
      </c>
      <c r="B98" s="13"/>
      <c r="C98" s="13"/>
    </row>
    <row r="99" spans="1:3">
      <c r="A99" s="13">
        <v>97</v>
      </c>
      <c r="B99" s="13"/>
      <c r="C99" s="13"/>
    </row>
    <row r="100" spans="1:3">
      <c r="A100" s="13">
        <v>98</v>
      </c>
      <c r="B100" s="13"/>
      <c r="C100" s="13"/>
    </row>
    <row r="101" spans="1:3">
      <c r="A101" s="13">
        <v>99</v>
      </c>
      <c r="B101" s="13"/>
      <c r="C101" s="13"/>
    </row>
    <row r="102" spans="1:3">
      <c r="A102" s="13">
        <v>100</v>
      </c>
      <c r="B102" s="13"/>
      <c r="C102" s="13"/>
    </row>
    <row r="103" spans="1:3">
      <c r="A103" s="13">
        <v>101</v>
      </c>
      <c r="B103" s="13"/>
      <c r="C103" s="13"/>
    </row>
    <row r="104" spans="1:3">
      <c r="A104" s="13">
        <v>102</v>
      </c>
      <c r="B104" s="13"/>
      <c r="C104" s="13"/>
    </row>
    <row r="105" spans="1:3">
      <c r="A105" s="13">
        <v>103</v>
      </c>
      <c r="B105" s="13"/>
      <c r="C105" s="13"/>
    </row>
    <row r="106" spans="1:3">
      <c r="A106" s="13">
        <v>104</v>
      </c>
      <c r="B106" s="13"/>
      <c r="C106" s="13"/>
    </row>
    <row r="107" spans="1:3">
      <c r="A107" s="13">
        <v>105</v>
      </c>
      <c r="B107" s="13"/>
      <c r="C107" s="13"/>
    </row>
    <row r="108" spans="1:3">
      <c r="A108" s="13">
        <v>106</v>
      </c>
      <c r="B108" s="13"/>
      <c r="C108" s="13"/>
    </row>
    <row r="109" spans="1:3">
      <c r="A109" s="13">
        <v>107</v>
      </c>
      <c r="B109" s="13"/>
      <c r="C109" s="13"/>
    </row>
    <row r="110" spans="1:3">
      <c r="A110" s="13">
        <v>108</v>
      </c>
      <c r="B110" s="13"/>
      <c r="C110" s="13"/>
    </row>
    <row r="111" spans="1:3">
      <c r="A111" s="13">
        <v>109</v>
      </c>
      <c r="B111" s="13"/>
      <c r="C111" s="13"/>
    </row>
    <row r="112" spans="1:3">
      <c r="A112" s="13">
        <v>110</v>
      </c>
      <c r="B112" s="13"/>
      <c r="C112" s="13"/>
    </row>
    <row r="113" spans="1:3">
      <c r="A113" s="13">
        <v>111</v>
      </c>
      <c r="B113" s="13"/>
      <c r="C113" s="13"/>
    </row>
    <row r="114" spans="1:3">
      <c r="A114" s="13">
        <v>112</v>
      </c>
      <c r="B114" s="13"/>
      <c r="C114" s="13"/>
    </row>
    <row r="115" spans="1:3">
      <c r="A115" s="13">
        <v>113</v>
      </c>
      <c r="B115" s="13"/>
      <c r="C115" s="13"/>
    </row>
    <row r="116" spans="1:3">
      <c r="A116" s="13">
        <v>114</v>
      </c>
      <c r="B116" s="13"/>
      <c r="C116" s="13"/>
    </row>
    <row r="117" spans="1:3">
      <c r="A117" s="13">
        <v>115</v>
      </c>
      <c r="B117" s="13"/>
      <c r="C117" s="13"/>
    </row>
    <row r="118" spans="1:3">
      <c r="A118" s="13">
        <v>116</v>
      </c>
      <c r="B118" s="13"/>
      <c r="C118" s="13"/>
    </row>
    <row r="119" spans="1:3">
      <c r="A119" s="13">
        <v>117</v>
      </c>
      <c r="B119" s="13"/>
      <c r="C119" s="13"/>
    </row>
    <row r="120" spans="1:3">
      <c r="A120" s="13">
        <v>118</v>
      </c>
      <c r="B120" s="13"/>
      <c r="C120" s="13"/>
    </row>
    <row r="121" spans="1:3">
      <c r="A121" s="13">
        <v>119</v>
      </c>
      <c r="B121" s="13"/>
      <c r="C121" s="13"/>
    </row>
    <row r="122" spans="1:3">
      <c r="A122" s="13">
        <v>120</v>
      </c>
      <c r="B122" s="13"/>
      <c r="C122" s="13"/>
    </row>
    <row r="123" spans="1:3">
      <c r="A123" s="13">
        <v>121</v>
      </c>
      <c r="B123" s="13"/>
      <c r="C123" s="13"/>
    </row>
    <row r="124" spans="1:3">
      <c r="A124" s="13">
        <v>122</v>
      </c>
      <c r="B124" s="13"/>
      <c r="C124" s="13"/>
    </row>
    <row r="125" spans="1:3">
      <c r="A125" s="13">
        <v>123</v>
      </c>
      <c r="B125" s="13"/>
      <c r="C125" s="13"/>
    </row>
    <row r="126" spans="1:3">
      <c r="A126" s="13">
        <v>124</v>
      </c>
      <c r="B126" s="13"/>
      <c r="C126" s="13"/>
    </row>
    <row r="127" spans="1:3">
      <c r="A127" s="13">
        <v>125</v>
      </c>
      <c r="B127" s="13"/>
      <c r="C127" s="13"/>
    </row>
    <row r="128" spans="1:3">
      <c r="A128" s="13">
        <v>126</v>
      </c>
      <c r="B128" s="13"/>
      <c r="C128" s="13"/>
    </row>
    <row r="129" spans="1:3">
      <c r="A129" s="13">
        <v>127</v>
      </c>
      <c r="B129" s="13"/>
      <c r="C129" s="13"/>
    </row>
    <row r="130" spans="1:3">
      <c r="A130" s="13">
        <v>128</v>
      </c>
      <c r="B130" s="13"/>
      <c r="C130" s="13"/>
    </row>
    <row r="131" spans="1:3">
      <c r="A131" s="13">
        <v>129</v>
      </c>
      <c r="B131" s="13"/>
      <c r="C131" s="13"/>
    </row>
    <row r="132" spans="1:3">
      <c r="A132" s="13">
        <v>130</v>
      </c>
      <c r="B132" s="13"/>
      <c r="C132" s="13"/>
    </row>
    <row r="133" spans="1:3">
      <c r="A133" s="13">
        <v>131</v>
      </c>
      <c r="B133" s="13"/>
      <c r="C133" s="13"/>
    </row>
    <row r="134" spans="1:3">
      <c r="A134" s="13">
        <v>132</v>
      </c>
      <c r="B134" s="13"/>
      <c r="C134" s="13"/>
    </row>
    <row r="135" spans="1:3">
      <c r="A135" s="13">
        <v>133</v>
      </c>
      <c r="B135" s="13"/>
      <c r="C135" s="13"/>
    </row>
    <row r="136" spans="1:3">
      <c r="A136" s="13">
        <v>134</v>
      </c>
      <c r="B136" s="13"/>
      <c r="C136" s="13"/>
    </row>
    <row r="137" spans="1:3">
      <c r="A137" s="13">
        <v>135</v>
      </c>
      <c r="B137" s="13"/>
      <c r="C137" s="13"/>
    </row>
    <row r="138" spans="1:3">
      <c r="A138" s="13">
        <v>136</v>
      </c>
      <c r="B138" s="13"/>
      <c r="C138" s="13"/>
    </row>
    <row r="139" spans="1:3">
      <c r="A139" s="13">
        <v>137</v>
      </c>
      <c r="B139" s="13"/>
      <c r="C139" s="13"/>
    </row>
    <row r="140" spans="1:3">
      <c r="A140" s="13">
        <v>138</v>
      </c>
      <c r="B140" s="13"/>
      <c r="C140" s="13"/>
    </row>
    <row r="141" spans="1:3">
      <c r="A141" s="13">
        <v>139</v>
      </c>
      <c r="B141" s="13"/>
      <c r="C141" s="13"/>
    </row>
    <row r="142" spans="1:3">
      <c r="A142" s="13">
        <v>140</v>
      </c>
      <c r="B142" s="13"/>
      <c r="C142" s="13"/>
    </row>
    <row r="143" spans="1:3">
      <c r="A143" s="13">
        <v>141</v>
      </c>
      <c r="B143" s="13"/>
      <c r="C143" s="13"/>
    </row>
    <row r="144" spans="1:3">
      <c r="A144" s="13">
        <v>142</v>
      </c>
      <c r="B144" s="13"/>
      <c r="C144" s="13"/>
    </row>
    <row r="145" spans="1:3">
      <c r="A145" s="13">
        <v>143</v>
      </c>
      <c r="B145" s="13"/>
      <c r="C145" s="13"/>
    </row>
    <row r="146" spans="1:3">
      <c r="A146" s="13">
        <v>144</v>
      </c>
      <c r="B146" s="13"/>
      <c r="C146" s="13"/>
    </row>
    <row r="147" spans="1:3">
      <c r="A147" s="13">
        <v>145</v>
      </c>
      <c r="B147" s="13"/>
      <c r="C147" s="13"/>
    </row>
    <row r="148" spans="1:3">
      <c r="A148" s="13">
        <v>146</v>
      </c>
      <c r="B148" s="13"/>
      <c r="C148" s="13"/>
    </row>
    <row r="149" spans="1:3">
      <c r="A149" s="13">
        <v>147</v>
      </c>
      <c r="B149" s="13"/>
      <c r="C149" s="13"/>
    </row>
    <row r="150" spans="1:3">
      <c r="A150" s="13">
        <v>148</v>
      </c>
      <c r="B150" s="108">
        <v>45052</v>
      </c>
      <c r="C150" s="13" t="s">
        <v>731</v>
      </c>
    </row>
    <row r="151" spans="1:3">
      <c r="A151" s="13">
        <v>149</v>
      </c>
      <c r="B151" s="13"/>
      <c r="C151" s="13"/>
    </row>
    <row r="152" spans="1:3">
      <c r="A152" s="13">
        <v>150</v>
      </c>
      <c r="B152" s="108">
        <v>45123</v>
      </c>
      <c r="C152" s="13" t="s">
        <v>733</v>
      </c>
    </row>
    <row r="153" spans="1:3">
      <c r="A153" s="13">
        <v>151</v>
      </c>
      <c r="B153" s="13"/>
      <c r="C153" s="13"/>
    </row>
    <row r="154" spans="1:3">
      <c r="A154" s="13">
        <v>152</v>
      </c>
      <c r="B154" s="13"/>
      <c r="C154" s="13"/>
    </row>
    <row r="155" spans="1:3">
      <c r="A155" s="13">
        <v>153</v>
      </c>
      <c r="B155" s="13"/>
      <c r="C155" s="13"/>
    </row>
    <row r="156" spans="1:3">
      <c r="A156" s="13">
        <v>154</v>
      </c>
      <c r="B156" s="13"/>
      <c r="C156" s="13"/>
    </row>
    <row r="157" spans="1:3">
      <c r="A157" s="13">
        <v>155</v>
      </c>
      <c r="B157" s="13"/>
      <c r="C157" s="13"/>
    </row>
    <row r="158" spans="1:3">
      <c r="A158" s="13">
        <v>156</v>
      </c>
      <c r="B158" s="13"/>
      <c r="C158" s="13"/>
    </row>
    <row r="159" spans="1:3">
      <c r="A159" s="13">
        <v>157</v>
      </c>
      <c r="B159" s="13"/>
      <c r="C159" s="13"/>
    </row>
    <row r="160" spans="1:3">
      <c r="A160" s="13">
        <v>158</v>
      </c>
      <c r="B160" s="13"/>
      <c r="C160" s="13"/>
    </row>
    <row r="161" spans="1:3">
      <c r="A161" s="13">
        <v>159</v>
      </c>
      <c r="B161" s="13"/>
      <c r="C161" s="13"/>
    </row>
    <row r="162" spans="1:3">
      <c r="A162" s="13">
        <v>160</v>
      </c>
      <c r="B162" s="13"/>
      <c r="C162" s="13"/>
    </row>
    <row r="163" spans="1:3">
      <c r="A163" s="13">
        <v>161</v>
      </c>
      <c r="B163" s="13"/>
      <c r="C163" s="13"/>
    </row>
    <row r="164" spans="1:3">
      <c r="A164" s="13">
        <v>162</v>
      </c>
      <c r="B164" s="13"/>
      <c r="C164" s="13"/>
    </row>
    <row r="165" spans="1:3">
      <c r="A165" s="13">
        <v>163</v>
      </c>
      <c r="B165" s="13"/>
      <c r="C165" s="13"/>
    </row>
    <row r="166" spans="1:3">
      <c r="A166" s="13">
        <v>164</v>
      </c>
      <c r="B166" s="13"/>
      <c r="C166" s="13"/>
    </row>
    <row r="167" spans="1:3">
      <c r="A167" s="13">
        <v>165</v>
      </c>
      <c r="B167" s="13"/>
      <c r="C167" s="13"/>
    </row>
    <row r="168" spans="1:3">
      <c r="A168" s="13">
        <v>166</v>
      </c>
      <c r="B168" s="13"/>
      <c r="C168" s="13"/>
    </row>
    <row r="169" spans="1:3">
      <c r="A169" s="13">
        <v>167</v>
      </c>
      <c r="B169" s="13"/>
      <c r="C169" s="13"/>
    </row>
    <row r="170" spans="1:3">
      <c r="A170" s="13">
        <v>168</v>
      </c>
      <c r="B170" s="13"/>
      <c r="C170" s="13"/>
    </row>
    <row r="171" spans="1:3">
      <c r="A171" s="13">
        <v>169</v>
      </c>
      <c r="B171" s="13"/>
      <c r="C171" s="13"/>
    </row>
    <row r="172" spans="1:3">
      <c r="A172" s="13">
        <v>170</v>
      </c>
      <c r="B172" s="13"/>
      <c r="C172" s="13"/>
    </row>
    <row r="173" spans="1:3">
      <c r="A173" s="13">
        <v>171</v>
      </c>
      <c r="B173" s="13"/>
      <c r="C173" s="13"/>
    </row>
    <row r="174" spans="1:3">
      <c r="A174" s="13">
        <v>172</v>
      </c>
      <c r="B174" s="13"/>
      <c r="C174" s="13"/>
    </row>
    <row r="175" spans="1:3">
      <c r="A175" s="13">
        <v>173</v>
      </c>
      <c r="B175" s="13"/>
      <c r="C175" s="13"/>
    </row>
    <row r="176" spans="1:3">
      <c r="A176" s="13">
        <v>174</v>
      </c>
      <c r="B176" s="13"/>
      <c r="C176" s="13"/>
    </row>
    <row r="177" spans="1:3">
      <c r="A177" s="13">
        <v>175</v>
      </c>
      <c r="B177" s="13"/>
      <c r="C177" s="13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6"/>
  <sheetViews>
    <sheetView topLeftCell="A13" zoomScale="118" zoomScaleNormal="118" workbookViewId="0">
      <selection activeCell="D29" sqref="D29"/>
    </sheetView>
  </sheetViews>
  <sheetFormatPr defaultRowHeight="13.5"/>
  <cols>
    <col min="2" max="2" width="12.75" bestFit="1" customWidth="1"/>
    <col min="3" max="3" width="3.375" customWidth="1"/>
  </cols>
  <sheetData>
    <row r="1" spans="1:3" ht="25.5">
      <c r="A1" s="193" t="s">
        <v>212</v>
      </c>
      <c r="B1" s="193"/>
      <c r="C1" s="193"/>
    </row>
    <row r="2" spans="1:3">
      <c r="A2" s="23" t="s">
        <v>208</v>
      </c>
      <c r="B2" s="1">
        <v>106</v>
      </c>
      <c r="C2" s="1" t="s">
        <v>209</v>
      </c>
    </row>
    <row r="3" spans="1:3">
      <c r="A3" s="1" t="s">
        <v>211</v>
      </c>
      <c r="B3" s="1">
        <v>135</v>
      </c>
      <c r="C3" s="1" t="s">
        <v>209</v>
      </c>
    </row>
    <row r="4" spans="1:3">
      <c r="A4" s="1" t="s">
        <v>173</v>
      </c>
      <c r="B4" s="1">
        <v>1210073</v>
      </c>
      <c r="C4" s="1" t="s">
        <v>210</v>
      </c>
    </row>
    <row r="5" spans="1:3">
      <c r="A5" s="1" t="s">
        <v>2</v>
      </c>
      <c r="B5" s="1">
        <v>307113103</v>
      </c>
      <c r="C5" s="1" t="s">
        <v>210</v>
      </c>
    </row>
    <row r="6" spans="1:3">
      <c r="A6" s="1" t="s">
        <v>142</v>
      </c>
      <c r="B6" s="1">
        <f>B5-B4</f>
        <v>305903030</v>
      </c>
      <c r="C6" s="1" t="s">
        <v>210</v>
      </c>
    </row>
    <row r="7" spans="1:3">
      <c r="A7" s="24" t="s">
        <v>213</v>
      </c>
      <c r="B7" s="9">
        <v>186875</v>
      </c>
      <c r="C7" s="9" t="s">
        <v>214</v>
      </c>
    </row>
    <row r="8" spans="1:3">
      <c r="A8" s="9" t="s">
        <v>215</v>
      </c>
      <c r="B8" s="9">
        <f>B6/B7</f>
        <v>1636.9392909698997</v>
      </c>
      <c r="C8" s="9" t="s">
        <v>216</v>
      </c>
    </row>
    <row r="9" spans="1:3">
      <c r="A9" s="9" t="s">
        <v>217</v>
      </c>
      <c r="B9" s="9">
        <v>20</v>
      </c>
      <c r="C9" s="9" t="s">
        <v>216</v>
      </c>
    </row>
    <row r="10" spans="1:3">
      <c r="A10" s="9" t="s">
        <v>218</v>
      </c>
      <c r="B10" s="9">
        <f>B8/B9</f>
        <v>81.846964548494981</v>
      </c>
      <c r="C10" s="9" t="s">
        <v>219</v>
      </c>
    </row>
    <row r="11" spans="1:3">
      <c r="A11" s="9" t="s">
        <v>220</v>
      </c>
      <c r="B11" s="9">
        <v>30</v>
      </c>
      <c r="C11" s="9" t="s">
        <v>219</v>
      </c>
    </row>
    <row r="12" spans="1:3">
      <c r="A12" s="9" t="s">
        <v>218</v>
      </c>
      <c r="B12" s="9">
        <f>B10/B11</f>
        <v>2.7282321516164996</v>
      </c>
      <c r="C12" s="9" t="s">
        <v>221</v>
      </c>
    </row>
    <row r="13" spans="1:3" ht="17.25">
      <c r="A13" s="194" t="s">
        <v>242</v>
      </c>
      <c r="B13" s="194"/>
      <c r="C13" s="194"/>
    </row>
    <row r="14" spans="1:3">
      <c r="A14" s="5" t="s">
        <v>208</v>
      </c>
      <c r="B14" s="1">
        <v>124</v>
      </c>
      <c r="C14" s="1" t="s">
        <v>70</v>
      </c>
    </row>
    <row r="15" spans="1:3">
      <c r="A15" s="5" t="s">
        <v>24</v>
      </c>
      <c r="B15" s="1">
        <v>140</v>
      </c>
      <c r="C15" s="1" t="s">
        <v>70</v>
      </c>
    </row>
    <row r="16" spans="1:3">
      <c r="A16" s="5" t="s">
        <v>173</v>
      </c>
      <c r="B16" s="1">
        <v>612212</v>
      </c>
      <c r="C16" s="1" t="s">
        <v>81</v>
      </c>
    </row>
    <row r="17" spans="1:3">
      <c r="A17" s="5" t="s">
        <v>25</v>
      </c>
      <c r="B17" s="1">
        <v>54993821</v>
      </c>
      <c r="C17" s="1" t="s">
        <v>81</v>
      </c>
    </row>
    <row r="18" spans="1:3">
      <c r="A18" s="5" t="s">
        <v>142</v>
      </c>
      <c r="B18" s="1">
        <f>B17-B16</f>
        <v>54381609</v>
      </c>
      <c r="C18" s="1" t="s">
        <v>81</v>
      </c>
    </row>
    <row r="19" spans="1:3">
      <c r="A19" s="24" t="s">
        <v>125</v>
      </c>
      <c r="B19" s="9">
        <v>186875</v>
      </c>
      <c r="C19" s="9" t="s">
        <v>81</v>
      </c>
    </row>
    <row r="20" spans="1:3">
      <c r="A20" s="9" t="s">
        <v>72</v>
      </c>
      <c r="B20" s="34">
        <f>B18/B19</f>
        <v>291.00526555183944</v>
      </c>
      <c r="C20" s="9" t="s">
        <v>39</v>
      </c>
    </row>
    <row r="21" spans="1:3">
      <c r="A21" s="9" t="s">
        <v>48</v>
      </c>
      <c r="B21" s="9">
        <v>20</v>
      </c>
      <c r="C21" s="9" t="s">
        <v>39</v>
      </c>
    </row>
    <row r="22" spans="1:3">
      <c r="A22" s="9" t="s">
        <v>41</v>
      </c>
      <c r="B22" s="34">
        <f>B20/B21</f>
        <v>14.550263277591972</v>
      </c>
      <c r="C22" s="9" t="s">
        <v>34</v>
      </c>
    </row>
    <row r="23" spans="1:3">
      <c r="A23" s="9" t="s">
        <v>49</v>
      </c>
      <c r="B23" s="9">
        <v>30</v>
      </c>
      <c r="C23" s="9" t="s">
        <v>34</v>
      </c>
    </row>
    <row r="24" spans="1:3">
      <c r="A24" s="9" t="s">
        <v>41</v>
      </c>
      <c r="B24" s="34">
        <f>B22/B23</f>
        <v>0.4850087759197324</v>
      </c>
      <c r="C24" s="9" t="s">
        <v>36</v>
      </c>
    </row>
    <row r="25" spans="1:3">
      <c r="A25" s="4" t="s">
        <v>254</v>
      </c>
      <c r="B25" s="4">
        <v>48</v>
      </c>
      <c r="C25" s="4" t="s">
        <v>255</v>
      </c>
    </row>
    <row r="26" spans="1:3">
      <c r="A26" s="4" t="s">
        <v>256</v>
      </c>
      <c r="B26" s="4">
        <f>B20*B25</f>
        <v>13968.252746488293</v>
      </c>
      <c r="C26" s="4" t="s">
        <v>255</v>
      </c>
    </row>
  </sheetData>
  <mergeCells count="2">
    <mergeCell ref="A1:C1"/>
    <mergeCell ref="A13:C13"/>
  </mergeCells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53"/>
  <sheetViews>
    <sheetView topLeftCell="A31" zoomScale="190" zoomScaleNormal="190" workbookViewId="0">
      <selection activeCell="B39" sqref="B39"/>
    </sheetView>
  </sheetViews>
  <sheetFormatPr defaultRowHeight="13.5"/>
  <cols>
    <col min="1" max="1" width="10.5" style="26" bestFit="1" customWidth="1"/>
    <col min="2" max="2" width="12.75" style="26" bestFit="1" customWidth="1"/>
    <col min="3" max="3" width="10" style="26" bestFit="1" customWidth="1"/>
    <col min="4" max="4" width="12" style="26" bestFit="1" customWidth="1"/>
    <col min="5" max="16384" width="9" style="26"/>
  </cols>
  <sheetData>
    <row r="1" spans="1:4" ht="25.5">
      <c r="A1" s="195" t="s">
        <v>124</v>
      </c>
      <c r="B1" s="195"/>
      <c r="C1" s="195"/>
      <c r="D1" s="195"/>
    </row>
    <row r="2" spans="1:4">
      <c r="A2" s="11" t="s">
        <v>2</v>
      </c>
      <c r="B2" s="12" t="s">
        <v>3</v>
      </c>
      <c r="C2" s="12" t="s">
        <v>65</v>
      </c>
      <c r="D2" s="12" t="s">
        <v>66</v>
      </c>
    </row>
    <row r="3" spans="1:4">
      <c r="A3" s="12">
        <v>145334608</v>
      </c>
      <c r="B3" s="12">
        <v>23710834</v>
      </c>
      <c r="C3" s="12">
        <v>5005</v>
      </c>
      <c r="D3" s="12">
        <v>4365</v>
      </c>
    </row>
    <row r="4" spans="1:4">
      <c r="A4" s="12" t="s">
        <v>125</v>
      </c>
      <c r="B4" s="12" t="s">
        <v>126</v>
      </c>
      <c r="C4" s="12" t="s">
        <v>127</v>
      </c>
      <c r="D4" s="12" t="s">
        <v>127</v>
      </c>
    </row>
    <row r="5" spans="1:4">
      <c r="A5" s="12">
        <v>186875</v>
      </c>
      <c r="B5" s="12">
        <v>150000</v>
      </c>
      <c r="C5" s="12">
        <v>48</v>
      </c>
      <c r="D5" s="12">
        <v>48</v>
      </c>
    </row>
    <row r="6" spans="1:4">
      <c r="A6" s="12" t="s">
        <v>97</v>
      </c>
      <c r="B6" s="12" t="s">
        <v>99</v>
      </c>
      <c r="C6" s="12" t="s">
        <v>98</v>
      </c>
      <c r="D6" s="12" t="s">
        <v>98</v>
      </c>
    </row>
    <row r="7" spans="1:4">
      <c r="A7" s="80">
        <f>A3/A5</f>
        <v>777.71027692307689</v>
      </c>
      <c r="B7" s="80">
        <f>B3/B5</f>
        <v>158.07222666666667</v>
      </c>
      <c r="C7" s="80">
        <f>C3/C5</f>
        <v>104.27083333333333</v>
      </c>
      <c r="D7" s="80">
        <f>D3/D5</f>
        <v>90.9375</v>
      </c>
    </row>
    <row r="8" spans="1:4">
      <c r="A8" s="12" t="s">
        <v>48</v>
      </c>
      <c r="B8" s="12" t="s">
        <v>48</v>
      </c>
      <c r="C8" s="12" t="s">
        <v>48</v>
      </c>
      <c r="D8" s="12" t="s">
        <v>48</v>
      </c>
    </row>
    <row r="9" spans="1:4">
      <c r="A9" s="12">
        <v>20</v>
      </c>
      <c r="B9" s="12">
        <v>20</v>
      </c>
      <c r="C9" s="12">
        <v>20</v>
      </c>
      <c r="D9" s="12">
        <v>20</v>
      </c>
    </row>
    <row r="10" spans="1:4">
      <c r="A10" s="12" t="s">
        <v>128</v>
      </c>
      <c r="B10" s="12" t="s">
        <v>129</v>
      </c>
      <c r="C10" s="12" t="s">
        <v>130</v>
      </c>
      <c r="D10" s="12" t="s">
        <v>130</v>
      </c>
    </row>
    <row r="11" spans="1:4">
      <c r="A11" s="80">
        <f>A7/A9</f>
        <v>38.885513846153842</v>
      </c>
      <c r="B11" s="80">
        <f>B7/B9</f>
        <v>7.9036113333333331</v>
      </c>
      <c r="C11" s="80">
        <f>C7/C9</f>
        <v>5.2135416666666661</v>
      </c>
      <c r="D11" s="80">
        <f>D7/D9</f>
        <v>4.546875</v>
      </c>
    </row>
    <row r="12" spans="1:4">
      <c r="A12" s="12" t="s">
        <v>131</v>
      </c>
      <c r="B12" s="12" t="s">
        <v>132</v>
      </c>
      <c r="C12" s="12" t="s">
        <v>133</v>
      </c>
      <c r="D12" s="12" t="s">
        <v>133</v>
      </c>
    </row>
    <row r="13" spans="1:4">
      <c r="A13" s="80">
        <f>A11/30</f>
        <v>1.2961837948717947</v>
      </c>
      <c r="B13" s="80">
        <f>B11/30</f>
        <v>0.2634537111111111</v>
      </c>
      <c r="C13" s="80">
        <f>C11/30</f>
        <v>0.17378472222222222</v>
      </c>
      <c r="D13" s="80">
        <f>D11/30</f>
        <v>0.15156249999999999</v>
      </c>
    </row>
    <row r="14" spans="1:4">
      <c r="A14" s="26" t="s">
        <v>33</v>
      </c>
      <c r="B14" s="26" t="s">
        <v>29</v>
      </c>
      <c r="C14" s="26" t="s">
        <v>76</v>
      </c>
      <c r="D14" s="26" t="s">
        <v>77</v>
      </c>
    </row>
    <row r="15" spans="1:4">
      <c r="A15" s="82">
        <v>25000</v>
      </c>
      <c r="B15" s="82">
        <f>B3/A15</f>
        <v>948.43335999999999</v>
      </c>
      <c r="C15" s="82">
        <f>B15/20</f>
        <v>47.421667999999997</v>
      </c>
      <c r="D15" s="82">
        <f>C15/30</f>
        <v>1.5807222666666665</v>
      </c>
    </row>
    <row r="18" spans="1:4" ht="25.5">
      <c r="A18" s="196" t="s">
        <v>190</v>
      </c>
      <c r="B18" s="197"/>
      <c r="C18" s="197"/>
    </row>
    <row r="19" spans="1:4">
      <c r="A19" s="13" t="s">
        <v>182</v>
      </c>
      <c r="B19" s="13" t="s">
        <v>183</v>
      </c>
      <c r="C19" s="13" t="s">
        <v>185</v>
      </c>
    </row>
    <row r="20" spans="1:4">
      <c r="A20" s="13" t="s">
        <v>184</v>
      </c>
      <c r="B20" s="27">
        <f>A11</f>
        <v>38.885513846153842</v>
      </c>
      <c r="C20" s="13" t="s">
        <v>186</v>
      </c>
    </row>
    <row r="21" spans="1:4">
      <c r="A21" s="13" t="s">
        <v>187</v>
      </c>
      <c r="B21" s="27">
        <f>C15</f>
        <v>47.421667999999997</v>
      </c>
      <c r="C21" s="13" t="s">
        <v>186</v>
      </c>
    </row>
    <row r="22" spans="1:4">
      <c r="A22" s="13" t="s">
        <v>188</v>
      </c>
      <c r="B22" s="27">
        <f>C11</f>
        <v>5.2135416666666661</v>
      </c>
      <c r="C22" s="13" t="s">
        <v>186</v>
      </c>
    </row>
    <row r="23" spans="1:4">
      <c r="A23" s="13"/>
      <c r="B23" s="27">
        <f>SUM(B20:B22)</f>
        <v>91.52072351282051</v>
      </c>
      <c r="C23" s="13" t="s">
        <v>186</v>
      </c>
    </row>
    <row r="24" spans="1:4">
      <c r="A24" s="13"/>
      <c r="B24" s="27">
        <f>B23/30</f>
        <v>3.0506907837606838</v>
      </c>
      <c r="C24" s="13" t="s">
        <v>189</v>
      </c>
    </row>
    <row r="26" spans="1:4">
      <c r="A26" s="26" t="s">
        <v>278</v>
      </c>
      <c r="B26" s="26" t="s">
        <v>279</v>
      </c>
      <c r="C26" s="26" t="s">
        <v>280</v>
      </c>
    </row>
    <row r="27" spans="1:4">
      <c r="A27" s="26" t="s">
        <v>281</v>
      </c>
      <c r="B27" s="26">
        <f>A7</f>
        <v>777.71027692307689</v>
      </c>
    </row>
    <row r="28" spans="1:4">
      <c r="A28" s="26" t="s">
        <v>282</v>
      </c>
      <c r="B28" s="26">
        <f>B7</f>
        <v>158.07222666666667</v>
      </c>
    </row>
    <row r="29" spans="1:4">
      <c r="A29" s="26" t="s">
        <v>283</v>
      </c>
      <c r="B29" s="26">
        <f>C7</f>
        <v>104.27083333333333</v>
      </c>
    </row>
    <row r="30" spans="1:4">
      <c r="B30" s="26">
        <f>SUM(B27:B29)</f>
        <v>1040.0533369230768</v>
      </c>
    </row>
    <row r="31" spans="1:4" ht="27">
      <c r="A31" s="198" t="s">
        <v>318</v>
      </c>
      <c r="B31" s="198"/>
      <c r="C31" s="198"/>
      <c r="D31" s="198"/>
    </row>
    <row r="32" spans="1:4">
      <c r="A32" s="15" t="s">
        <v>314</v>
      </c>
      <c r="B32" s="15" t="s">
        <v>315</v>
      </c>
      <c r="C32" s="15" t="s">
        <v>316</v>
      </c>
      <c r="D32" s="15">
        <v>140</v>
      </c>
    </row>
    <row r="33" spans="1:4">
      <c r="A33" s="15" t="s">
        <v>307</v>
      </c>
      <c r="B33" s="15">
        <v>159</v>
      </c>
      <c r="C33" s="15" t="s">
        <v>308</v>
      </c>
      <c r="D33" s="15">
        <f>B33+1</f>
        <v>160</v>
      </c>
    </row>
    <row r="34" spans="1:4">
      <c r="A34" s="11" t="s">
        <v>319</v>
      </c>
      <c r="B34" s="11">
        <v>20687377</v>
      </c>
      <c r="C34" s="11" t="s">
        <v>320</v>
      </c>
      <c r="D34" s="11">
        <v>12459518</v>
      </c>
    </row>
    <row r="35" spans="1:4">
      <c r="A35" s="11" t="s">
        <v>309</v>
      </c>
      <c r="B35" s="11">
        <v>10282</v>
      </c>
      <c r="C35" s="11" t="s">
        <v>317</v>
      </c>
      <c r="D35" s="11">
        <v>800</v>
      </c>
    </row>
    <row r="36" spans="1:4">
      <c r="A36" s="11" t="s">
        <v>310</v>
      </c>
      <c r="B36" s="11">
        <v>1418965</v>
      </c>
      <c r="C36" s="11" t="s">
        <v>311</v>
      </c>
      <c r="D36" s="11">
        <v>1868925</v>
      </c>
    </row>
    <row r="37" spans="1:4">
      <c r="A37" s="11" t="s">
        <v>312</v>
      </c>
      <c r="B37" s="11">
        <v>0</v>
      </c>
      <c r="C37" s="11" t="s">
        <v>313</v>
      </c>
      <c r="D37" s="11">
        <v>332</v>
      </c>
    </row>
    <row r="38" spans="1:4">
      <c r="A38" s="43" t="s">
        <v>323</v>
      </c>
      <c r="B38" s="43">
        <f>D34-B34</f>
        <v>-8227859</v>
      </c>
      <c r="C38" s="43" t="s">
        <v>324</v>
      </c>
      <c r="D38" s="43">
        <f>D35-B35</f>
        <v>-9482</v>
      </c>
    </row>
    <row r="39" spans="1:4">
      <c r="A39" s="43" t="s">
        <v>325</v>
      </c>
      <c r="B39" s="43">
        <f>D36-B36-B37</f>
        <v>449960</v>
      </c>
      <c r="C39" s="43" t="s">
        <v>326</v>
      </c>
      <c r="D39" s="83">
        <f>D38/48</f>
        <v>-197.54166666666666</v>
      </c>
    </row>
    <row r="40" spans="1:4">
      <c r="A40" s="43" t="s">
        <v>327</v>
      </c>
      <c r="B40" s="83">
        <f>B38/186875</f>
        <v>-44.028676923076922</v>
      </c>
      <c r="C40" s="43" t="s">
        <v>328</v>
      </c>
      <c r="D40" s="83">
        <f>B39/120000</f>
        <v>3.7496666666666667</v>
      </c>
    </row>
    <row r="41" spans="1:4">
      <c r="A41" s="18" t="s">
        <v>321</v>
      </c>
      <c r="B41" s="16">
        <v>48</v>
      </c>
      <c r="C41" s="16" t="s">
        <v>322</v>
      </c>
      <c r="D41" s="16">
        <v>24</v>
      </c>
    </row>
    <row r="42" spans="1:4">
      <c r="A42" s="16" t="s">
        <v>72</v>
      </c>
      <c r="B42" s="81">
        <f>D38/B41</f>
        <v>-197.54166666666666</v>
      </c>
      <c r="C42" s="16" t="s">
        <v>72</v>
      </c>
      <c r="D42" s="81">
        <f>D38/D41</f>
        <v>-395.08333333333331</v>
      </c>
    </row>
    <row r="43" spans="1:4">
      <c r="A43" s="26" t="s">
        <v>33</v>
      </c>
      <c r="B43" s="26">
        <v>25000</v>
      </c>
      <c r="C43" s="26" t="s">
        <v>581</v>
      </c>
      <c r="D43" s="82">
        <f>B39/B43</f>
        <v>17.9984</v>
      </c>
    </row>
    <row r="46" spans="1:4" ht="18.75">
      <c r="A46" s="199" t="s">
        <v>586</v>
      </c>
      <c r="B46" s="200"/>
      <c r="C46" s="200"/>
      <c r="D46" s="200"/>
    </row>
    <row r="47" spans="1:4">
      <c r="A47" s="11" t="s">
        <v>23</v>
      </c>
      <c r="B47" s="11">
        <v>154</v>
      </c>
      <c r="C47" s="11" t="s">
        <v>253</v>
      </c>
      <c r="D47" s="11">
        <v>2307400</v>
      </c>
    </row>
    <row r="48" spans="1:4">
      <c r="A48" s="11" t="s">
        <v>587</v>
      </c>
      <c r="B48" s="11">
        <v>14500</v>
      </c>
      <c r="C48" s="11" t="s">
        <v>183</v>
      </c>
      <c r="D48" s="88">
        <v>160</v>
      </c>
    </row>
    <row r="49" spans="1:4">
      <c r="A49" s="11" t="s">
        <v>588</v>
      </c>
      <c r="B49" s="11">
        <v>860500</v>
      </c>
      <c r="C49" s="11" t="s">
        <v>589</v>
      </c>
      <c r="D49" s="11">
        <f>B49*D48</f>
        <v>137680000</v>
      </c>
    </row>
    <row r="50" spans="1:4">
      <c r="A50" s="11" t="s">
        <v>590</v>
      </c>
      <c r="B50" s="11">
        <v>180000</v>
      </c>
      <c r="C50" s="11" t="s">
        <v>72</v>
      </c>
      <c r="D50" s="88">
        <f>D49/B50</f>
        <v>764.88888888888891</v>
      </c>
    </row>
    <row r="51" spans="1:4">
      <c r="A51" s="13" t="s">
        <v>24</v>
      </c>
      <c r="B51" s="13">
        <v>160</v>
      </c>
      <c r="C51" s="13" t="s">
        <v>591</v>
      </c>
      <c r="D51" s="13">
        <f>B51-B47</f>
        <v>6</v>
      </c>
    </row>
    <row r="52" spans="1:4">
      <c r="A52" s="13" t="s">
        <v>592</v>
      </c>
      <c r="B52" s="13">
        <f>D49</f>
        <v>137680000</v>
      </c>
      <c r="C52" s="13" t="s">
        <v>593</v>
      </c>
      <c r="D52" s="13">
        <f>B52*D51</f>
        <v>826080000</v>
      </c>
    </row>
    <row r="53" spans="1:4">
      <c r="A53" s="13" t="s">
        <v>590</v>
      </c>
      <c r="B53" s="13">
        <v>180000</v>
      </c>
      <c r="C53" s="13" t="s">
        <v>69</v>
      </c>
      <c r="D53" s="14">
        <f>D52/B53</f>
        <v>4589.333333333333</v>
      </c>
    </row>
  </sheetData>
  <mergeCells count="4">
    <mergeCell ref="A1:D1"/>
    <mergeCell ref="A18:C18"/>
    <mergeCell ref="A31:D31"/>
    <mergeCell ref="A46:D4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8585-1A38-44F4-B990-D7DDFF4F6268}">
  <dimension ref="A1:D18"/>
  <sheetViews>
    <sheetView topLeftCell="A13" zoomScale="265" zoomScaleNormal="265" workbookViewId="0">
      <selection activeCell="A11" sqref="A11:D11"/>
    </sheetView>
  </sheetViews>
  <sheetFormatPr defaultRowHeight="13.5"/>
  <cols>
    <col min="1" max="3" width="9" style="26"/>
    <col min="4" max="4" width="7.125" style="26" bestFit="1" customWidth="1"/>
    <col min="5" max="16384" width="9" style="26"/>
  </cols>
  <sheetData>
    <row r="1" spans="1:4" ht="24.75">
      <c r="A1" s="201" t="s">
        <v>614</v>
      </c>
      <c r="B1" s="201"/>
      <c r="C1" s="201"/>
      <c r="D1" s="201"/>
    </row>
    <row r="2" spans="1:4">
      <c r="A2" s="15" t="s">
        <v>603</v>
      </c>
      <c r="B2" s="15" t="s">
        <v>610</v>
      </c>
      <c r="C2" s="15" t="s">
        <v>604</v>
      </c>
      <c r="D2" s="15" t="s">
        <v>607</v>
      </c>
    </row>
    <row r="3" spans="1:4">
      <c r="A3" s="13" t="s">
        <v>605</v>
      </c>
      <c r="B3" s="13">
        <v>5</v>
      </c>
      <c r="C3" s="13">
        <v>3</v>
      </c>
      <c r="D3" s="13">
        <f>B3*C3</f>
        <v>15</v>
      </c>
    </row>
    <row r="4" spans="1:4">
      <c r="A4" s="13" t="s">
        <v>606</v>
      </c>
      <c r="B4" s="13">
        <v>3</v>
      </c>
      <c r="C4" s="13">
        <v>4</v>
      </c>
      <c r="D4" s="13">
        <f>B4*C4</f>
        <v>12</v>
      </c>
    </row>
    <row r="5" spans="1:4">
      <c r="A5" s="13" t="s">
        <v>608</v>
      </c>
      <c r="B5" s="13">
        <v>5</v>
      </c>
      <c r="C5" s="13">
        <v>3</v>
      </c>
      <c r="D5" s="13">
        <f>B5*C5</f>
        <v>15</v>
      </c>
    </row>
    <row r="6" spans="1:4">
      <c r="A6" s="13" t="s">
        <v>609</v>
      </c>
      <c r="B6" s="13">
        <v>3</v>
      </c>
      <c r="C6" s="13">
        <v>3</v>
      </c>
      <c r="D6" s="13">
        <f>B6*C6</f>
        <v>9</v>
      </c>
    </row>
    <row r="7" spans="1:4">
      <c r="A7" s="158" t="s">
        <v>612</v>
      </c>
      <c r="B7" s="158"/>
      <c r="C7" s="158"/>
      <c r="D7" s="26">
        <f>SUM(D3:D6)</f>
        <v>51</v>
      </c>
    </row>
    <row r="8" spans="1:4">
      <c r="A8" s="138" t="s">
        <v>611</v>
      </c>
      <c r="B8" s="138"/>
      <c r="C8" s="138"/>
      <c r="D8" s="26">
        <v>2</v>
      </c>
    </row>
    <row r="9" spans="1:4">
      <c r="A9" s="138" t="s">
        <v>613</v>
      </c>
      <c r="B9" s="138"/>
      <c r="C9" s="138"/>
      <c r="D9" s="26">
        <f>D7+D8</f>
        <v>53</v>
      </c>
    </row>
    <row r="11" spans="1:4" ht="23.25">
      <c r="A11" s="202" t="s">
        <v>615</v>
      </c>
      <c r="B11" s="202"/>
      <c r="C11" s="202"/>
      <c r="D11" s="202"/>
    </row>
    <row r="12" spans="1:4">
      <c r="A12" s="15" t="s">
        <v>603</v>
      </c>
      <c r="B12" s="15" t="s">
        <v>616</v>
      </c>
      <c r="C12" s="15" t="s">
        <v>604</v>
      </c>
      <c r="D12" s="15" t="s">
        <v>607</v>
      </c>
    </row>
    <row r="13" spans="1:4">
      <c r="A13" s="13" t="s">
        <v>605</v>
      </c>
      <c r="B13" s="13">
        <v>5</v>
      </c>
      <c r="C13" s="13">
        <v>3</v>
      </c>
      <c r="D13" s="13">
        <f>B13*C13</f>
        <v>15</v>
      </c>
    </row>
    <row r="14" spans="1:4">
      <c r="A14" s="13" t="s">
        <v>606</v>
      </c>
      <c r="B14" s="13">
        <v>3</v>
      </c>
      <c r="C14" s="13">
        <v>4</v>
      </c>
      <c r="D14" s="13">
        <f>B14*C14</f>
        <v>12</v>
      </c>
    </row>
    <row r="15" spans="1:4">
      <c r="A15" s="13" t="s">
        <v>609</v>
      </c>
      <c r="B15" s="13">
        <v>10</v>
      </c>
      <c r="C15" s="13">
        <v>3</v>
      </c>
      <c r="D15" s="13">
        <f>B15*C15</f>
        <v>30</v>
      </c>
    </row>
    <row r="16" spans="1:4">
      <c r="A16" s="158" t="s">
        <v>617</v>
      </c>
      <c r="B16" s="158"/>
      <c r="C16" s="158"/>
      <c r="D16" s="26">
        <f>SUM(D13:D15)</f>
        <v>57</v>
      </c>
    </row>
    <row r="17" spans="1:4">
      <c r="A17" s="138" t="s">
        <v>618</v>
      </c>
      <c r="B17" s="138"/>
      <c r="C17" s="138"/>
      <c r="D17" s="26">
        <f>D9</f>
        <v>53</v>
      </c>
    </row>
    <row r="18" spans="1:4">
      <c r="A18" s="138" t="s">
        <v>619</v>
      </c>
      <c r="B18" s="138"/>
      <c r="C18" s="138"/>
      <c r="D18" s="26">
        <f>D16-D17</f>
        <v>4</v>
      </c>
    </row>
  </sheetData>
  <mergeCells count="8">
    <mergeCell ref="A1:D1"/>
    <mergeCell ref="A11:D11"/>
    <mergeCell ref="A16:C16"/>
    <mergeCell ref="A17:C17"/>
    <mergeCell ref="A18:C18"/>
    <mergeCell ref="A7:C7"/>
    <mergeCell ref="A8:C8"/>
    <mergeCell ref="A9:C9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B99A-FFEA-4BAA-9714-C2597484C8EA}">
  <dimension ref="A1:C4"/>
  <sheetViews>
    <sheetView zoomScale="340" zoomScaleNormal="340" workbookViewId="0">
      <selection activeCell="C2" sqref="C2:C3"/>
    </sheetView>
  </sheetViews>
  <sheetFormatPr defaultRowHeight="13.5"/>
  <cols>
    <col min="1" max="16384" width="9" style="26"/>
  </cols>
  <sheetData>
    <row r="1" spans="1:3">
      <c r="A1" s="11" t="s">
        <v>620</v>
      </c>
      <c r="B1" s="11" t="s">
        <v>621</v>
      </c>
      <c r="C1" s="11" t="s">
        <v>622</v>
      </c>
    </row>
    <row r="2" spans="1:3">
      <c r="A2" s="13">
        <v>4300</v>
      </c>
      <c r="B2" s="13">
        <v>3870</v>
      </c>
      <c r="C2" s="13">
        <f>A2-B2</f>
        <v>430</v>
      </c>
    </row>
    <row r="3" spans="1:3">
      <c r="A3" s="13">
        <v>7500</v>
      </c>
      <c r="B3" s="13">
        <v>6725</v>
      </c>
      <c r="C3" s="13">
        <f>A3-B3</f>
        <v>775</v>
      </c>
    </row>
    <row r="4" spans="1:3">
      <c r="A4" s="13"/>
      <c r="B4" s="13"/>
      <c r="C4" s="13"/>
    </row>
  </sheetData>
  <phoneticPr fontId="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A7D4-5E06-4E2D-A878-EF620C720ACD}">
  <dimension ref="A1:E21"/>
  <sheetViews>
    <sheetView zoomScale="160" zoomScaleNormal="160" workbookViewId="0">
      <selection activeCell="B21" sqref="B21"/>
    </sheetView>
  </sheetViews>
  <sheetFormatPr defaultRowHeight="13.5"/>
  <cols>
    <col min="1" max="1" width="11.75" customWidth="1"/>
  </cols>
  <sheetData>
    <row r="1" spans="1:5">
      <c r="A1">
        <v>98</v>
      </c>
      <c r="B1" t="s">
        <v>570</v>
      </c>
      <c r="C1" t="s">
        <v>345</v>
      </c>
      <c r="D1" t="s">
        <v>346</v>
      </c>
    </row>
    <row r="2" spans="1:5">
      <c r="A2">
        <v>170</v>
      </c>
      <c r="B2" t="s">
        <v>571</v>
      </c>
      <c r="C2">
        <f>A1/1</f>
        <v>98</v>
      </c>
      <c r="D2">
        <f>A1/2</f>
        <v>49</v>
      </c>
    </row>
    <row r="3" spans="1:5">
      <c r="A3" t="s">
        <v>572</v>
      </c>
      <c r="C3" t="s">
        <v>573</v>
      </c>
      <c r="D3" t="s">
        <v>352</v>
      </c>
    </row>
    <row r="5" spans="1:5">
      <c r="A5">
        <v>170</v>
      </c>
      <c r="B5" t="s">
        <v>575</v>
      </c>
    </row>
    <row r="6" spans="1:5">
      <c r="A6">
        <v>98</v>
      </c>
      <c r="B6" t="s">
        <v>570</v>
      </c>
      <c r="C6">
        <f>A6/2</f>
        <v>49</v>
      </c>
      <c r="D6" t="s">
        <v>352</v>
      </c>
      <c r="E6" t="s">
        <v>346</v>
      </c>
    </row>
    <row r="7" spans="1:5">
      <c r="A7">
        <f>A5-A6</f>
        <v>72</v>
      </c>
      <c r="B7" t="s">
        <v>574</v>
      </c>
      <c r="C7">
        <f>A7/3</f>
        <v>24</v>
      </c>
      <c r="D7" t="s">
        <v>576</v>
      </c>
      <c r="E7" t="s">
        <v>577</v>
      </c>
    </row>
    <row r="10" spans="1:5">
      <c r="A10" t="s">
        <v>360</v>
      </c>
      <c r="B10" t="s">
        <v>293</v>
      </c>
      <c r="C10" t="s">
        <v>113</v>
      </c>
      <c r="D10" t="s">
        <v>578</v>
      </c>
      <c r="E10" t="s">
        <v>67</v>
      </c>
    </row>
    <row r="11" spans="1:5">
      <c r="A11" t="s">
        <v>352</v>
      </c>
      <c r="B11">
        <v>6700</v>
      </c>
      <c r="C11">
        <v>61</v>
      </c>
      <c r="D11">
        <v>82</v>
      </c>
      <c r="E11">
        <v>65</v>
      </c>
    </row>
    <row r="12" spans="1:5">
      <c r="A12" t="s">
        <v>576</v>
      </c>
    </row>
    <row r="15" spans="1:5">
      <c r="B15">
        <v>260</v>
      </c>
    </row>
    <row r="16" spans="1:5">
      <c r="A16" t="s">
        <v>595</v>
      </c>
      <c r="B16" t="s">
        <v>596</v>
      </c>
    </row>
    <row r="17" spans="1:2">
      <c r="A17" t="s">
        <v>597</v>
      </c>
      <c r="B17" t="s">
        <v>598</v>
      </c>
    </row>
    <row r="18" spans="1:2">
      <c r="A18" t="s">
        <v>599</v>
      </c>
      <c r="B18">
        <v>3</v>
      </c>
    </row>
    <row r="19" spans="1:2">
      <c r="A19" t="s">
        <v>600</v>
      </c>
      <c r="B19">
        <v>87</v>
      </c>
    </row>
    <row r="20" spans="1:2">
      <c r="A20" t="s">
        <v>601</v>
      </c>
      <c r="B20">
        <v>30000</v>
      </c>
    </row>
    <row r="21" spans="1:2">
      <c r="A21" t="s">
        <v>602</v>
      </c>
      <c r="B21">
        <f>B20*B19</f>
        <v>2610000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8"/>
  <sheetViews>
    <sheetView zoomScale="220" zoomScaleNormal="220" workbookViewId="0">
      <selection activeCell="B4" sqref="B4"/>
    </sheetView>
  </sheetViews>
  <sheetFormatPr defaultRowHeight="13.5"/>
  <cols>
    <col min="1" max="1" width="10" bestFit="1" customWidth="1"/>
    <col min="2" max="2" width="10.75" bestFit="1" customWidth="1"/>
    <col min="3" max="3" width="9.75" bestFit="1" customWidth="1"/>
    <col min="4" max="4" width="8.5" bestFit="1" customWidth="1"/>
  </cols>
  <sheetData>
    <row r="1" spans="1:4" ht="31.5">
      <c r="A1" s="203" t="s">
        <v>379</v>
      </c>
      <c r="B1" s="203"/>
      <c r="C1" s="203"/>
      <c r="D1" s="203"/>
    </row>
    <row r="2" spans="1:4">
      <c r="A2" s="5" t="s">
        <v>245</v>
      </c>
      <c r="B2" s="32">
        <v>118</v>
      </c>
      <c r="C2" s="5" t="s">
        <v>100</v>
      </c>
      <c r="D2" s="32">
        <v>119</v>
      </c>
    </row>
    <row r="3" spans="1:4">
      <c r="A3" s="5" t="s">
        <v>246</v>
      </c>
      <c r="B3" s="32">
        <v>628772</v>
      </c>
      <c r="C3" s="5" t="s">
        <v>93</v>
      </c>
      <c r="D3" s="32">
        <v>1341043</v>
      </c>
    </row>
    <row r="4" spans="1:4">
      <c r="A4" s="5" t="s">
        <v>247</v>
      </c>
      <c r="B4" s="32">
        <v>828</v>
      </c>
      <c r="C4" s="5" t="s">
        <v>94</v>
      </c>
      <c r="D4" s="32">
        <v>595</v>
      </c>
    </row>
    <row r="5" spans="1:4">
      <c r="A5" s="5" t="s">
        <v>248</v>
      </c>
      <c r="B5" s="32">
        <v>272928</v>
      </c>
      <c r="C5" s="5" t="s">
        <v>95</v>
      </c>
      <c r="D5" s="32">
        <v>251445</v>
      </c>
    </row>
    <row r="6" spans="1:4">
      <c r="A6" s="5" t="s">
        <v>249</v>
      </c>
      <c r="B6" s="32">
        <v>0</v>
      </c>
      <c r="C6" s="5" t="s">
        <v>96</v>
      </c>
      <c r="D6" s="32">
        <v>326</v>
      </c>
    </row>
    <row r="7" spans="1:4">
      <c r="A7" s="3" t="s">
        <v>250</v>
      </c>
      <c r="B7" s="33">
        <f>D3-B3</f>
        <v>712271</v>
      </c>
      <c r="C7" s="3" t="s">
        <v>143</v>
      </c>
      <c r="D7" s="33">
        <f>D4-B4</f>
        <v>-233</v>
      </c>
    </row>
    <row r="8" spans="1:4">
      <c r="A8" s="3" t="s">
        <v>251</v>
      </c>
      <c r="B8" s="33">
        <f>D5-B5-B6</f>
        <v>-21483</v>
      </c>
      <c r="C8" s="3" t="s">
        <v>244</v>
      </c>
      <c r="D8" s="52">
        <f>D7/48</f>
        <v>-4.854166666666667</v>
      </c>
    </row>
    <row r="9" spans="1:4">
      <c r="A9" s="30" t="s">
        <v>380</v>
      </c>
      <c r="B9" s="31">
        <v>186875</v>
      </c>
      <c r="C9" s="30" t="s">
        <v>382</v>
      </c>
      <c r="D9" s="50">
        <f>B7/B9</f>
        <v>3.8114836120401336</v>
      </c>
    </row>
    <row r="10" spans="1:4">
      <c r="A10" s="30" t="s">
        <v>254</v>
      </c>
      <c r="B10" s="31">
        <v>48</v>
      </c>
      <c r="C10" s="30" t="s">
        <v>383</v>
      </c>
      <c r="D10" s="50">
        <f>D7/B10</f>
        <v>-4.854166666666667</v>
      </c>
    </row>
    <row r="11" spans="1:4">
      <c r="A11" s="30" t="s">
        <v>381</v>
      </c>
      <c r="B11" s="31">
        <v>140000</v>
      </c>
      <c r="C11" s="30" t="s">
        <v>99</v>
      </c>
      <c r="D11" s="50">
        <f>B8/B11</f>
        <v>-0.15345</v>
      </c>
    </row>
    <row r="12" spans="1:4">
      <c r="A12" s="30" t="s">
        <v>462</v>
      </c>
      <c r="B12" s="31">
        <v>24</v>
      </c>
      <c r="C12" s="30" t="s">
        <v>463</v>
      </c>
      <c r="D12" s="51">
        <f>D7/B12</f>
        <v>-9.7083333333333339</v>
      </c>
    </row>
    <row r="14" spans="1:4">
      <c r="A14" s="23" t="s">
        <v>478</v>
      </c>
      <c r="B14" s="60">
        <f>B2</f>
        <v>118</v>
      </c>
      <c r="C14" s="60" t="s">
        <v>479</v>
      </c>
      <c r="D14" s="60">
        <v>100</v>
      </c>
    </row>
    <row r="15" spans="1:4">
      <c r="A15" s="60" t="s">
        <v>480</v>
      </c>
      <c r="B15" s="61">
        <v>12395164</v>
      </c>
      <c r="C15" s="60" t="s">
        <v>481</v>
      </c>
      <c r="D15" s="62">
        <f>B15/186875</f>
        <v>66.328636789297661</v>
      </c>
    </row>
    <row r="16" spans="1:4">
      <c r="A16" s="60" t="s">
        <v>482</v>
      </c>
      <c r="B16" s="61">
        <v>2324079</v>
      </c>
      <c r="C16" s="60" t="s">
        <v>481</v>
      </c>
      <c r="D16" s="62">
        <f>B16/150000</f>
        <v>15.49386</v>
      </c>
    </row>
    <row r="17" spans="1:4">
      <c r="A17" s="60" t="s">
        <v>483</v>
      </c>
      <c r="B17" s="61">
        <v>3035</v>
      </c>
      <c r="C17" s="60" t="s">
        <v>481</v>
      </c>
      <c r="D17" s="62">
        <f>B17/48</f>
        <v>63.229166666666664</v>
      </c>
    </row>
    <row r="18" spans="1:4">
      <c r="A18" s="60" t="s">
        <v>484</v>
      </c>
      <c r="B18" s="61">
        <v>2635</v>
      </c>
      <c r="C18" s="60" t="s">
        <v>481</v>
      </c>
      <c r="D18" s="62">
        <f>B18/48</f>
        <v>54.895833333333336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915F-376B-4250-ABE7-4FFE833AA927}">
  <dimension ref="A1:D13"/>
  <sheetViews>
    <sheetView topLeftCell="A16" zoomScale="235" zoomScaleNormal="235" workbookViewId="0">
      <selection activeCell="A12" sqref="A12:D13"/>
    </sheetView>
  </sheetViews>
  <sheetFormatPr defaultRowHeight="13.5"/>
  <cols>
    <col min="1" max="1" width="10" bestFit="1" customWidth="1"/>
    <col min="2" max="2" width="10.75" bestFit="1" customWidth="1"/>
    <col min="3" max="3" width="9.75" bestFit="1" customWidth="1"/>
    <col min="4" max="4" width="10.75" bestFit="1" customWidth="1"/>
  </cols>
  <sheetData>
    <row r="1" spans="1:4" ht="47.25">
      <c r="A1" s="204" t="s">
        <v>660</v>
      </c>
      <c r="B1" s="204"/>
      <c r="C1" s="204"/>
      <c r="D1" s="204"/>
    </row>
    <row r="2" spans="1:4">
      <c r="A2" s="5" t="s">
        <v>23</v>
      </c>
      <c r="B2" s="32">
        <v>140</v>
      </c>
      <c r="C2" s="5" t="s">
        <v>100</v>
      </c>
      <c r="D2" s="32">
        <f>B2+1</f>
        <v>141</v>
      </c>
    </row>
    <row r="3" spans="1:4">
      <c r="A3" s="5" t="s">
        <v>89</v>
      </c>
      <c r="B3" s="32">
        <v>349361</v>
      </c>
      <c r="C3" s="5" t="s">
        <v>93</v>
      </c>
      <c r="D3" s="32">
        <v>3198491</v>
      </c>
    </row>
    <row r="4" spans="1:4">
      <c r="A4" s="5" t="s">
        <v>90</v>
      </c>
      <c r="B4" s="32">
        <v>1040</v>
      </c>
      <c r="C4" s="5" t="s">
        <v>94</v>
      </c>
      <c r="D4" s="32">
        <v>705</v>
      </c>
    </row>
    <row r="5" spans="1:4">
      <c r="A5" s="5" t="s">
        <v>91</v>
      </c>
      <c r="B5" s="32">
        <v>933400</v>
      </c>
      <c r="C5" s="5" t="s">
        <v>95</v>
      </c>
      <c r="D5" s="32">
        <v>479770</v>
      </c>
    </row>
    <row r="6" spans="1:4">
      <c r="A6" s="5" t="s">
        <v>92</v>
      </c>
      <c r="B6" s="32">
        <v>0</v>
      </c>
      <c r="C6" s="5" t="s">
        <v>96</v>
      </c>
      <c r="D6" s="32">
        <v>383</v>
      </c>
    </row>
    <row r="7" spans="1:4">
      <c r="A7" s="3" t="s">
        <v>142</v>
      </c>
      <c r="B7" s="33">
        <f>D3-B3</f>
        <v>2849130</v>
      </c>
      <c r="C7" s="3" t="s">
        <v>143</v>
      </c>
      <c r="D7" s="33">
        <f>D4-B4</f>
        <v>-335</v>
      </c>
    </row>
    <row r="8" spans="1:4">
      <c r="A8" s="3" t="s">
        <v>144</v>
      </c>
      <c r="B8" s="33">
        <f>D5-B5-B6</f>
        <v>-453630</v>
      </c>
      <c r="C8" s="3" t="s">
        <v>244</v>
      </c>
      <c r="D8" s="52">
        <f>D7/48</f>
        <v>-6.979166666666667</v>
      </c>
    </row>
    <row r="9" spans="1:4">
      <c r="A9" s="30" t="s">
        <v>380</v>
      </c>
      <c r="B9" s="31">
        <v>186875</v>
      </c>
      <c r="C9" s="30" t="s">
        <v>97</v>
      </c>
      <c r="D9" s="50">
        <f>B7/B9</f>
        <v>15.246180602006689</v>
      </c>
    </row>
    <row r="10" spans="1:4">
      <c r="A10" s="30" t="s">
        <v>254</v>
      </c>
      <c r="B10" s="31">
        <v>48</v>
      </c>
      <c r="C10" s="30" t="s">
        <v>98</v>
      </c>
      <c r="D10" s="50">
        <f>D7/B10</f>
        <v>-6.979166666666667</v>
      </c>
    </row>
    <row r="11" spans="1:4">
      <c r="A11" s="30" t="s">
        <v>381</v>
      </c>
      <c r="B11" s="31">
        <v>10000</v>
      </c>
      <c r="C11" s="30" t="s">
        <v>99</v>
      </c>
      <c r="D11" s="50">
        <f>B8/B11</f>
        <v>-45.363</v>
      </c>
    </row>
    <row r="12" spans="1:4">
      <c r="A12" s="137" t="s">
        <v>661</v>
      </c>
      <c r="B12" s="137"/>
      <c r="C12" s="137"/>
      <c r="D12" s="137"/>
    </row>
    <row r="13" spans="1:4">
      <c r="A13" s="137" t="s">
        <v>659</v>
      </c>
      <c r="B13" s="137"/>
      <c r="C13" s="137"/>
      <c r="D13" s="137"/>
    </row>
  </sheetData>
  <mergeCells count="3">
    <mergeCell ref="A1:D1"/>
    <mergeCell ref="A12:D12"/>
    <mergeCell ref="A13:D13"/>
  </mergeCells>
  <phoneticPr fontId="1" type="noConversion"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1"/>
  <sheetViews>
    <sheetView zoomScale="210" zoomScaleNormal="210" workbookViewId="0">
      <selection activeCell="B7" sqref="B7"/>
    </sheetView>
  </sheetViews>
  <sheetFormatPr defaultRowHeight="13.5"/>
  <cols>
    <col min="2" max="2" width="10.5" bestFit="1" customWidth="1"/>
  </cols>
  <sheetData>
    <row r="1" spans="1:3" ht="17.25">
      <c r="A1" s="205" t="s">
        <v>489</v>
      </c>
      <c r="B1" s="205"/>
      <c r="C1" s="205"/>
    </row>
    <row r="2" spans="1:3">
      <c r="A2" s="23" t="s">
        <v>165</v>
      </c>
      <c r="B2" s="1">
        <v>136</v>
      </c>
      <c r="C2" s="1" t="s">
        <v>70</v>
      </c>
    </row>
    <row r="3" spans="1:3">
      <c r="A3" s="1" t="s">
        <v>24</v>
      </c>
      <c r="B3" s="1">
        <v>137</v>
      </c>
      <c r="C3" s="1" t="s">
        <v>70</v>
      </c>
    </row>
    <row r="4" spans="1:3">
      <c r="A4" s="1" t="s">
        <v>252</v>
      </c>
      <c r="B4" s="1">
        <v>15726465</v>
      </c>
      <c r="C4" s="1" t="s">
        <v>81</v>
      </c>
    </row>
    <row r="5" spans="1:3">
      <c r="A5" s="1" t="s">
        <v>253</v>
      </c>
      <c r="B5" s="1">
        <v>16915974</v>
      </c>
      <c r="C5" s="1" t="s">
        <v>81</v>
      </c>
    </row>
    <row r="6" spans="1:3">
      <c r="A6" s="1" t="s">
        <v>142</v>
      </c>
      <c r="B6" s="1">
        <f>B5-B4</f>
        <v>1189509</v>
      </c>
      <c r="C6" s="1" t="s">
        <v>81</v>
      </c>
    </row>
    <row r="7" spans="1:3">
      <c r="A7" s="22" t="s">
        <v>125</v>
      </c>
      <c r="B7" s="22">
        <v>143750</v>
      </c>
      <c r="C7" s="22" t="s">
        <v>81</v>
      </c>
    </row>
    <row r="8" spans="1:3">
      <c r="A8" s="22" t="s">
        <v>72</v>
      </c>
      <c r="B8" s="22">
        <f>B6/B7</f>
        <v>8.2748452173913041</v>
      </c>
      <c r="C8" s="22" t="s">
        <v>39</v>
      </c>
    </row>
    <row r="9" spans="1:3">
      <c r="A9" s="22" t="s">
        <v>287</v>
      </c>
      <c r="B9" s="22">
        <v>20</v>
      </c>
      <c r="C9" s="22" t="s">
        <v>288</v>
      </c>
    </row>
    <row r="10" spans="1:3">
      <c r="A10" s="22" t="s">
        <v>289</v>
      </c>
      <c r="B10" s="4">
        <f>B8/B9</f>
        <v>0.41374226086956523</v>
      </c>
      <c r="C10" s="22" t="s">
        <v>290</v>
      </c>
    </row>
    <row r="11" spans="1:3">
      <c r="A11" s="22" t="s">
        <v>291</v>
      </c>
      <c r="B11" s="4">
        <f>B10/30</f>
        <v>1.3791408695652175E-2</v>
      </c>
      <c r="C11" s="22" t="s">
        <v>292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1"/>
  <sheetViews>
    <sheetView topLeftCell="A5" zoomScale="370" zoomScaleNormal="370" workbookViewId="0">
      <selection activeCell="B14" sqref="B14"/>
    </sheetView>
  </sheetViews>
  <sheetFormatPr defaultRowHeight="13.5"/>
  <cols>
    <col min="2" max="2" width="9.5" bestFit="1" customWidth="1"/>
  </cols>
  <sheetData>
    <row r="1" spans="1:4" ht="31.5">
      <c r="A1" s="203" t="s">
        <v>465</v>
      </c>
      <c r="B1" s="203"/>
      <c r="C1" s="203"/>
      <c r="D1" s="203"/>
    </row>
    <row r="2" spans="1:4">
      <c r="A2" s="5" t="s">
        <v>23</v>
      </c>
      <c r="B2" s="32">
        <v>99</v>
      </c>
      <c r="C2" s="5" t="s">
        <v>100</v>
      </c>
      <c r="D2" s="32">
        <v>100</v>
      </c>
    </row>
    <row r="3" spans="1:4">
      <c r="A3" s="5" t="s">
        <v>89</v>
      </c>
      <c r="B3" s="32">
        <v>9253862</v>
      </c>
      <c r="C3" s="5" t="s">
        <v>93</v>
      </c>
      <c r="D3" s="32">
        <v>694932</v>
      </c>
    </row>
    <row r="4" spans="1:4">
      <c r="A4" s="5" t="s">
        <v>90</v>
      </c>
      <c r="B4" s="32">
        <v>483</v>
      </c>
      <c r="C4" s="5" t="s">
        <v>94</v>
      </c>
      <c r="D4" s="32">
        <v>500</v>
      </c>
    </row>
    <row r="5" spans="1:4">
      <c r="A5" s="5" t="s">
        <v>91</v>
      </c>
      <c r="B5" s="32">
        <v>354665</v>
      </c>
      <c r="C5" s="5" t="s">
        <v>95</v>
      </c>
      <c r="D5" s="32">
        <v>130295</v>
      </c>
    </row>
    <row r="6" spans="1:4">
      <c r="A6" s="5" t="s">
        <v>92</v>
      </c>
      <c r="B6" s="32">
        <v>0</v>
      </c>
      <c r="C6" s="5" t="s">
        <v>96</v>
      </c>
      <c r="D6" s="32">
        <v>1263</v>
      </c>
    </row>
    <row r="7" spans="1:4">
      <c r="A7" s="3" t="s">
        <v>142</v>
      </c>
      <c r="B7" s="33">
        <f>D3-B3</f>
        <v>-8558930</v>
      </c>
      <c r="C7" s="3" t="s">
        <v>143</v>
      </c>
      <c r="D7" s="33">
        <f>D4-B4</f>
        <v>17</v>
      </c>
    </row>
    <row r="8" spans="1:4">
      <c r="A8" s="3" t="s">
        <v>144</v>
      </c>
      <c r="B8" s="33">
        <f>D5-B5-B6</f>
        <v>-224370</v>
      </c>
      <c r="C8" s="3" t="s">
        <v>244</v>
      </c>
      <c r="D8" s="52">
        <f>D7/48</f>
        <v>0.35416666666666669</v>
      </c>
    </row>
    <row r="9" spans="1:4">
      <c r="A9" s="30" t="s">
        <v>380</v>
      </c>
      <c r="B9" s="31">
        <v>186875</v>
      </c>
      <c r="C9" s="30" t="s">
        <v>97</v>
      </c>
      <c r="D9" s="50">
        <f>B7/B9</f>
        <v>-45.800294314381269</v>
      </c>
    </row>
    <row r="10" spans="1:4">
      <c r="A10" s="30" t="s">
        <v>254</v>
      </c>
      <c r="B10" s="31">
        <v>48</v>
      </c>
      <c r="C10" s="30" t="s">
        <v>98</v>
      </c>
      <c r="D10" s="50">
        <f>D7/B10</f>
        <v>0.35416666666666669</v>
      </c>
    </row>
    <row r="11" spans="1:4">
      <c r="A11" s="30" t="s">
        <v>381</v>
      </c>
      <c r="B11" s="31">
        <v>150000</v>
      </c>
      <c r="C11" s="30" t="s">
        <v>99</v>
      </c>
      <c r="D11" s="50">
        <f>B8/B11</f>
        <v>-1.4958</v>
      </c>
    </row>
    <row r="12" spans="1:4">
      <c r="A12" s="30" t="s">
        <v>254</v>
      </c>
      <c r="B12" s="31">
        <v>24</v>
      </c>
      <c r="C12" s="30" t="s">
        <v>98</v>
      </c>
      <c r="D12" s="51">
        <f>D7/B12</f>
        <v>0.70833333333333337</v>
      </c>
    </row>
    <row r="15" spans="1:4">
      <c r="A15" s="78" t="s">
        <v>563</v>
      </c>
      <c r="B15" s="79">
        <v>3500</v>
      </c>
      <c r="C15" s="78" t="s">
        <v>564</v>
      </c>
      <c r="D15">
        <v>7000</v>
      </c>
    </row>
    <row r="16" spans="1:4">
      <c r="A16">
        <f>D5</f>
        <v>130295</v>
      </c>
      <c r="B16" s="79">
        <v>3500</v>
      </c>
      <c r="C16">
        <v>0</v>
      </c>
      <c r="D16">
        <v>7000</v>
      </c>
    </row>
    <row r="17" spans="1:4">
      <c r="A17" t="s">
        <v>565</v>
      </c>
      <c r="B17">
        <f>A16/B16</f>
        <v>37.227142857142859</v>
      </c>
      <c r="C17">
        <f>C16/D16</f>
        <v>0</v>
      </c>
    </row>
    <row r="19" spans="1:4">
      <c r="A19" s="78" t="s">
        <v>563</v>
      </c>
      <c r="B19" s="79">
        <v>3500</v>
      </c>
      <c r="C19" s="78" t="s">
        <v>564</v>
      </c>
      <c r="D19">
        <v>7000</v>
      </c>
    </row>
    <row r="20" spans="1:4">
      <c r="A20">
        <v>0</v>
      </c>
      <c r="B20" s="79">
        <v>3500</v>
      </c>
      <c r="C20">
        <f>A16</f>
        <v>130295</v>
      </c>
      <c r="D20">
        <v>7000</v>
      </c>
    </row>
    <row r="21" spans="1:4">
      <c r="B21">
        <f>A20/B20</f>
        <v>0</v>
      </c>
      <c r="C21" t="s">
        <v>565</v>
      </c>
      <c r="D21">
        <f>C20/D20</f>
        <v>18.613571428571429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2"/>
  <sheetViews>
    <sheetView topLeftCell="A4" zoomScale="370" zoomScaleNormal="370" workbookViewId="0">
      <selection activeCell="B6" sqref="B6"/>
    </sheetView>
  </sheetViews>
  <sheetFormatPr defaultRowHeight="13.5"/>
  <cols>
    <col min="2" max="2" width="9.5" bestFit="1" customWidth="1"/>
  </cols>
  <sheetData>
    <row r="1" spans="1:4" ht="31.5">
      <c r="A1" s="203" t="s">
        <v>466</v>
      </c>
      <c r="B1" s="203"/>
      <c r="C1" s="203"/>
      <c r="D1" s="203"/>
    </row>
    <row r="2" spans="1:4">
      <c r="A2" s="5" t="s">
        <v>23</v>
      </c>
      <c r="B2" s="32">
        <v>100</v>
      </c>
      <c r="C2" s="5" t="s">
        <v>100</v>
      </c>
      <c r="D2" s="32">
        <v>101</v>
      </c>
    </row>
    <row r="3" spans="1:4">
      <c r="A3" s="5" t="s">
        <v>89</v>
      </c>
      <c r="B3" s="32">
        <v>3542851</v>
      </c>
      <c r="C3" s="5" t="s">
        <v>93</v>
      </c>
      <c r="D3" s="32">
        <v>721452</v>
      </c>
    </row>
    <row r="4" spans="1:4">
      <c r="A4" s="5" t="s">
        <v>90</v>
      </c>
      <c r="B4" s="32">
        <v>701</v>
      </c>
      <c r="C4" s="5" t="s">
        <v>94</v>
      </c>
      <c r="D4" s="32">
        <v>505</v>
      </c>
    </row>
    <row r="5" spans="1:4">
      <c r="A5" s="5" t="s">
        <v>91</v>
      </c>
      <c r="B5" s="32">
        <v>79139</v>
      </c>
      <c r="C5" s="5" t="s">
        <v>95</v>
      </c>
      <c r="D5" s="32">
        <v>135270</v>
      </c>
    </row>
    <row r="6" spans="1:4">
      <c r="A6" s="5" t="s">
        <v>92</v>
      </c>
      <c r="B6" s="32">
        <v>0</v>
      </c>
      <c r="C6" s="5" t="s">
        <v>96</v>
      </c>
      <c r="D6" s="32">
        <v>446</v>
      </c>
    </row>
    <row r="7" spans="1:4">
      <c r="A7" s="3" t="s">
        <v>142</v>
      </c>
      <c r="B7" s="33">
        <f>D3-B3</f>
        <v>-2821399</v>
      </c>
      <c r="C7" s="3" t="s">
        <v>143</v>
      </c>
      <c r="D7" s="33">
        <f>D4-B4</f>
        <v>-196</v>
      </c>
    </row>
    <row r="8" spans="1:4">
      <c r="A8" s="3" t="s">
        <v>144</v>
      </c>
      <c r="B8" s="33">
        <f>D5-B5-B6</f>
        <v>56131</v>
      </c>
      <c r="C8" s="3" t="s">
        <v>244</v>
      </c>
      <c r="D8" s="52">
        <f>D7/48</f>
        <v>-4.083333333333333</v>
      </c>
    </row>
    <row r="9" spans="1:4">
      <c r="A9" s="30" t="s">
        <v>380</v>
      </c>
      <c r="B9" s="31">
        <v>186875</v>
      </c>
      <c r="C9" s="30" t="s">
        <v>97</v>
      </c>
      <c r="D9" s="50">
        <f>B7/B9</f>
        <v>-15.097787290969899</v>
      </c>
    </row>
    <row r="10" spans="1:4">
      <c r="A10" s="30" t="s">
        <v>254</v>
      </c>
      <c r="B10" s="31">
        <v>48</v>
      </c>
      <c r="C10" s="30" t="s">
        <v>98</v>
      </c>
      <c r="D10" s="50">
        <f>D7/B10</f>
        <v>-4.083333333333333</v>
      </c>
    </row>
    <row r="11" spans="1:4">
      <c r="A11" s="30" t="s">
        <v>381</v>
      </c>
      <c r="B11" s="31">
        <v>140000</v>
      </c>
      <c r="C11" s="30" t="s">
        <v>99</v>
      </c>
      <c r="D11" s="50">
        <f>B8/B11</f>
        <v>0.40093571428571428</v>
      </c>
    </row>
    <row r="12" spans="1:4">
      <c r="A12" s="55" t="s">
        <v>467</v>
      </c>
      <c r="B12" s="56">
        <v>24</v>
      </c>
      <c r="C12" s="57" t="s">
        <v>468</v>
      </c>
      <c r="D12" s="58">
        <f>D7/B12</f>
        <v>-8.1666666666666661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5"/>
  <sheetViews>
    <sheetView zoomScale="200" zoomScaleNormal="200" workbookViewId="0">
      <selection activeCell="B5" sqref="B5"/>
    </sheetView>
  </sheetViews>
  <sheetFormatPr defaultRowHeight="13.5"/>
  <cols>
    <col min="2" max="2" width="15.75" bestFit="1" customWidth="1"/>
  </cols>
  <sheetData>
    <row r="1" spans="1:3" ht="31.5">
      <c r="A1" s="143" t="s">
        <v>470</v>
      </c>
      <c r="B1" s="143"/>
      <c r="C1" s="143"/>
    </row>
    <row r="2" spans="1:3">
      <c r="A2" s="25" t="s">
        <v>1</v>
      </c>
      <c r="B2" s="25">
        <v>149</v>
      </c>
      <c r="C2" s="25" t="s">
        <v>70</v>
      </c>
    </row>
    <row r="3" spans="1:3">
      <c r="A3" s="25" t="s">
        <v>24</v>
      </c>
      <c r="B3" s="25">
        <f>B2+1</f>
        <v>150</v>
      </c>
      <c r="C3" s="25" t="s">
        <v>70</v>
      </c>
    </row>
    <row r="4" spans="1:3">
      <c r="A4" s="25" t="s">
        <v>252</v>
      </c>
      <c r="B4" s="25">
        <v>43238846</v>
      </c>
      <c r="C4" s="25" t="s">
        <v>81</v>
      </c>
    </row>
    <row r="5" spans="1:3">
      <c r="A5" s="25" t="s">
        <v>253</v>
      </c>
      <c r="B5" s="25">
        <v>48616200</v>
      </c>
      <c r="C5" s="25" t="s">
        <v>81</v>
      </c>
    </row>
    <row r="6" spans="1:3">
      <c r="A6" s="25" t="s">
        <v>25</v>
      </c>
      <c r="B6" s="25">
        <f>B5-B4</f>
        <v>5377354</v>
      </c>
      <c r="C6" s="25" t="s">
        <v>81</v>
      </c>
    </row>
    <row r="7" spans="1:3">
      <c r="A7" s="25" t="s">
        <v>172</v>
      </c>
      <c r="B7" s="25">
        <v>186875</v>
      </c>
      <c r="C7" s="25" t="s">
        <v>81</v>
      </c>
    </row>
    <row r="8" spans="1:3">
      <c r="A8" s="25" t="s">
        <v>72</v>
      </c>
      <c r="B8" s="54">
        <f>B6/B7</f>
        <v>28.775138461538461</v>
      </c>
      <c r="C8" s="25" t="s">
        <v>39</v>
      </c>
    </row>
    <row r="9" spans="1:3">
      <c r="A9" s="25" t="s">
        <v>48</v>
      </c>
      <c r="B9" s="54">
        <v>20</v>
      </c>
      <c r="C9" s="25" t="s">
        <v>39</v>
      </c>
    </row>
    <row r="10" spans="1:3">
      <c r="A10" s="25" t="s">
        <v>74</v>
      </c>
      <c r="B10" s="54">
        <f>B8/B9</f>
        <v>1.438756923076923</v>
      </c>
      <c r="C10" s="25" t="s">
        <v>34</v>
      </c>
    </row>
    <row r="11" spans="1:3">
      <c r="A11" s="24" t="s">
        <v>78</v>
      </c>
      <c r="B11" s="9">
        <v>150000</v>
      </c>
      <c r="C11" s="9" t="s">
        <v>234</v>
      </c>
    </row>
    <row r="12" spans="1:3">
      <c r="A12" s="9" t="s">
        <v>471</v>
      </c>
      <c r="B12" s="71">
        <f>B11*B8</f>
        <v>4316270.769230769</v>
      </c>
      <c r="C12" s="9" t="s">
        <v>234</v>
      </c>
    </row>
    <row r="13" spans="1:3">
      <c r="A13" s="9" t="s">
        <v>79</v>
      </c>
      <c r="B13" s="71">
        <f>B10/30</f>
        <v>4.7958564102564098E-2</v>
      </c>
      <c r="C13" s="9" t="s">
        <v>189</v>
      </c>
    </row>
    <row r="14" spans="1:3">
      <c r="A14" s="19" t="s">
        <v>485</v>
      </c>
      <c r="B14" s="4">
        <v>1</v>
      </c>
      <c r="C14" s="19" t="s">
        <v>486</v>
      </c>
    </row>
    <row r="15" spans="1:3">
      <c r="A15" s="19" t="s">
        <v>487</v>
      </c>
      <c r="B15" s="4">
        <f>(B3-B2)/B14</f>
        <v>1</v>
      </c>
      <c r="C15" s="19" t="s">
        <v>488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2"/>
  <sheetViews>
    <sheetView zoomScale="160" zoomScaleNormal="160" workbookViewId="0">
      <selection activeCell="B2" sqref="B2"/>
    </sheetView>
  </sheetViews>
  <sheetFormatPr defaultRowHeight="13.5"/>
  <cols>
    <col min="2" max="2" width="9.5" bestFit="1" customWidth="1"/>
  </cols>
  <sheetData>
    <row r="1" spans="1:4" ht="31.5">
      <c r="A1" s="203" t="s">
        <v>469</v>
      </c>
      <c r="B1" s="203"/>
      <c r="C1" s="203"/>
      <c r="D1" s="203"/>
    </row>
    <row r="2" spans="1:4">
      <c r="A2" s="5" t="s">
        <v>23</v>
      </c>
      <c r="B2" s="32">
        <v>92</v>
      </c>
      <c r="C2" s="5" t="s">
        <v>100</v>
      </c>
      <c r="D2" s="32">
        <v>93</v>
      </c>
    </row>
    <row r="3" spans="1:4">
      <c r="A3" s="5" t="s">
        <v>89</v>
      </c>
      <c r="B3" s="32">
        <v>4616927</v>
      </c>
      <c r="C3" s="5" t="s">
        <v>93</v>
      </c>
      <c r="D3" s="32">
        <v>529145</v>
      </c>
    </row>
    <row r="4" spans="1:4">
      <c r="A4" s="5" t="s">
        <v>90</v>
      </c>
      <c r="B4" s="32">
        <v>392</v>
      </c>
      <c r="C4" s="5" t="s">
        <v>94</v>
      </c>
      <c r="D4" s="32">
        <v>465</v>
      </c>
    </row>
    <row r="5" spans="1:4">
      <c r="A5" s="5" t="s">
        <v>91</v>
      </c>
      <c r="B5" s="32">
        <v>34995</v>
      </c>
      <c r="C5" s="5" t="s">
        <v>95</v>
      </c>
      <c r="D5" s="32">
        <v>99210</v>
      </c>
    </row>
    <row r="6" spans="1:4">
      <c r="A6" s="5" t="s">
        <v>92</v>
      </c>
      <c r="B6" s="32">
        <v>0</v>
      </c>
      <c r="C6" s="5" t="s">
        <v>96</v>
      </c>
      <c r="D6" s="32">
        <v>1356</v>
      </c>
    </row>
    <row r="7" spans="1:4">
      <c r="A7" s="3" t="s">
        <v>142</v>
      </c>
      <c r="B7" s="33">
        <f>D3-B3</f>
        <v>-4087782</v>
      </c>
      <c r="C7" s="3" t="s">
        <v>143</v>
      </c>
      <c r="D7" s="33">
        <f>D4-B4</f>
        <v>73</v>
      </c>
    </row>
    <row r="8" spans="1:4">
      <c r="A8" s="3" t="s">
        <v>144</v>
      </c>
      <c r="B8" s="33">
        <f>D5-B5-B6</f>
        <v>64215</v>
      </c>
      <c r="C8" s="3" t="s">
        <v>244</v>
      </c>
      <c r="D8" s="52">
        <f>D7/48</f>
        <v>1.5208333333333333</v>
      </c>
    </row>
    <row r="9" spans="1:4">
      <c r="A9" s="30" t="s">
        <v>380</v>
      </c>
      <c r="B9" s="31">
        <v>186875</v>
      </c>
      <c r="C9" s="30" t="s">
        <v>97</v>
      </c>
      <c r="D9" s="50">
        <f>B7/B9</f>
        <v>-21.874418729096991</v>
      </c>
    </row>
    <row r="10" spans="1:4">
      <c r="A10" s="30" t="s">
        <v>254</v>
      </c>
      <c r="B10" s="31">
        <v>48</v>
      </c>
      <c r="C10" s="30" t="s">
        <v>98</v>
      </c>
      <c r="D10" s="50">
        <f>D7/B10</f>
        <v>1.5208333333333333</v>
      </c>
    </row>
    <row r="11" spans="1:4">
      <c r="A11" s="30" t="s">
        <v>381</v>
      </c>
      <c r="B11" s="31">
        <v>140000</v>
      </c>
      <c r="C11" s="30" t="s">
        <v>99</v>
      </c>
      <c r="D11" s="50">
        <f>B8/B11</f>
        <v>0.45867857142857144</v>
      </c>
    </row>
    <row r="12" spans="1:4">
      <c r="A12" s="55" t="s">
        <v>254</v>
      </c>
      <c r="B12" s="56">
        <v>24</v>
      </c>
      <c r="C12" s="57" t="s">
        <v>98</v>
      </c>
      <c r="D12" s="58">
        <f>D7/B12</f>
        <v>3.0416666666666665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9"/>
  <sheetViews>
    <sheetView zoomScale="250" zoomScaleNormal="250" workbookViewId="0">
      <selection activeCell="A6" sqref="A6"/>
    </sheetView>
  </sheetViews>
  <sheetFormatPr defaultRowHeight="13.5"/>
  <cols>
    <col min="1" max="16384" width="9" style="26"/>
  </cols>
  <sheetData>
    <row r="1" spans="1:3">
      <c r="A1" s="26" t="s">
        <v>505</v>
      </c>
      <c r="B1" s="26" t="s">
        <v>506</v>
      </c>
      <c r="C1" s="26" t="s">
        <v>512</v>
      </c>
    </row>
    <row r="2" spans="1:3">
      <c r="A2" s="26">
        <v>150</v>
      </c>
      <c r="B2" s="26" t="s">
        <v>507</v>
      </c>
      <c r="C2" s="26">
        <v>1500000</v>
      </c>
    </row>
    <row r="3" spans="1:3">
      <c r="A3" s="26">
        <v>500</v>
      </c>
      <c r="B3" s="26" t="s">
        <v>508</v>
      </c>
      <c r="C3" s="26">
        <v>0</v>
      </c>
    </row>
    <row r="4" spans="1:3">
      <c r="A4" s="26">
        <f>11*30</f>
        <v>330</v>
      </c>
      <c r="B4" s="26" t="s">
        <v>509</v>
      </c>
      <c r="C4" s="26">
        <v>0</v>
      </c>
    </row>
    <row r="5" spans="1:3">
      <c r="A5" s="26">
        <f>SUM(A2:A4)</f>
        <v>980</v>
      </c>
      <c r="B5" s="26" t="s">
        <v>513</v>
      </c>
      <c r="C5" s="26">
        <v>0</v>
      </c>
    </row>
    <row r="6" spans="1:3">
      <c r="A6" s="26">
        <v>729</v>
      </c>
      <c r="B6" s="26" t="s">
        <v>510</v>
      </c>
      <c r="C6" s="26">
        <v>0</v>
      </c>
    </row>
    <row r="7" spans="1:3">
      <c r="A7" s="26">
        <f>A5-A6</f>
        <v>251</v>
      </c>
      <c r="B7" s="26" t="s">
        <v>511</v>
      </c>
      <c r="C7" s="26">
        <v>0</v>
      </c>
    </row>
    <row r="8" spans="1:3">
      <c r="A8" s="26">
        <f>140*2+150</f>
        <v>430</v>
      </c>
      <c r="B8" s="26" t="s">
        <v>514</v>
      </c>
      <c r="C8" s="26">
        <v>150000</v>
      </c>
    </row>
    <row r="9" spans="1:3">
      <c r="A9" s="13">
        <f>A5</f>
        <v>980</v>
      </c>
      <c r="B9" s="13" t="s">
        <v>515</v>
      </c>
      <c r="C9" s="13">
        <f>SUM(C2:C8)</f>
        <v>1650000</v>
      </c>
    </row>
  </sheetData>
  <phoneticPr fontId="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6"/>
  <sheetViews>
    <sheetView zoomScale="235" zoomScaleNormal="235" workbookViewId="0">
      <selection activeCell="B16" sqref="B16"/>
    </sheetView>
  </sheetViews>
  <sheetFormatPr defaultRowHeight="13.5"/>
  <sheetData>
    <row r="1" spans="1:4" ht="31.5">
      <c r="A1" s="203" t="s">
        <v>567</v>
      </c>
      <c r="B1" s="203"/>
      <c r="C1" s="203"/>
      <c r="D1" s="203"/>
    </row>
    <row r="2" spans="1:4">
      <c r="A2" s="5" t="s">
        <v>23</v>
      </c>
      <c r="B2" s="32">
        <v>90</v>
      </c>
      <c r="C2" s="5" t="s">
        <v>100</v>
      </c>
      <c r="D2" s="32">
        <v>91</v>
      </c>
    </row>
    <row r="3" spans="1:4">
      <c r="A3" s="5" t="s">
        <v>89</v>
      </c>
      <c r="B3" s="32">
        <v>9228131</v>
      </c>
      <c r="C3" s="5" t="s">
        <v>93</v>
      </c>
      <c r="D3" s="32">
        <v>487760</v>
      </c>
    </row>
    <row r="4" spans="1:4">
      <c r="A4" s="5" t="s">
        <v>90</v>
      </c>
      <c r="B4" s="32">
        <v>905</v>
      </c>
      <c r="C4" s="5" t="s">
        <v>94</v>
      </c>
      <c r="D4" s="32">
        <v>455</v>
      </c>
    </row>
    <row r="5" spans="1:4">
      <c r="A5" s="5" t="s">
        <v>91</v>
      </c>
      <c r="B5" s="32">
        <v>364466</v>
      </c>
      <c r="C5" s="5" t="s">
        <v>95</v>
      </c>
      <c r="D5" s="32">
        <v>91455</v>
      </c>
    </row>
    <row r="6" spans="1:4">
      <c r="A6" s="5" t="s">
        <v>92</v>
      </c>
      <c r="B6" s="32">
        <v>83871</v>
      </c>
      <c r="C6" s="5" t="s">
        <v>96</v>
      </c>
      <c r="D6" s="32">
        <v>3</v>
      </c>
    </row>
    <row r="7" spans="1:4">
      <c r="A7" s="3" t="s">
        <v>142</v>
      </c>
      <c r="B7" s="33">
        <f>D3-B3</f>
        <v>-8740371</v>
      </c>
      <c r="C7" s="3" t="s">
        <v>143</v>
      </c>
      <c r="D7" s="33">
        <f>D4-B4</f>
        <v>-450</v>
      </c>
    </row>
    <row r="8" spans="1:4">
      <c r="A8" s="3" t="s">
        <v>144</v>
      </c>
      <c r="B8" s="33">
        <f>D5-B5-B6</f>
        <v>-356882</v>
      </c>
      <c r="C8" s="3" t="s">
        <v>244</v>
      </c>
      <c r="D8" s="52">
        <f>D7/48</f>
        <v>-9.375</v>
      </c>
    </row>
    <row r="9" spans="1:4">
      <c r="A9" s="30" t="s">
        <v>380</v>
      </c>
      <c r="B9" s="31">
        <v>186875</v>
      </c>
      <c r="C9" s="30" t="s">
        <v>97</v>
      </c>
      <c r="D9" s="50">
        <f>B7/B9</f>
        <v>-46.771216053511708</v>
      </c>
    </row>
    <row r="10" spans="1:4">
      <c r="A10" s="30" t="s">
        <v>254</v>
      </c>
      <c r="B10" s="31">
        <v>48</v>
      </c>
      <c r="C10" s="30" t="s">
        <v>98</v>
      </c>
      <c r="D10" s="50">
        <f>D7/B10</f>
        <v>-9.375</v>
      </c>
    </row>
    <row r="11" spans="1:4">
      <c r="A11" s="30" t="s">
        <v>381</v>
      </c>
      <c r="B11" s="31">
        <v>150000</v>
      </c>
      <c r="C11" s="30" t="s">
        <v>99</v>
      </c>
      <c r="D11" s="50">
        <f>B8/B11</f>
        <v>-2.3792133333333334</v>
      </c>
    </row>
    <row r="12" spans="1:4">
      <c r="A12" s="30" t="s">
        <v>254</v>
      </c>
      <c r="B12" s="31">
        <v>24</v>
      </c>
      <c r="C12" s="30" t="s">
        <v>98</v>
      </c>
      <c r="D12" s="51">
        <f>D7/B12</f>
        <v>-18.75</v>
      </c>
    </row>
    <row r="14" spans="1:4">
      <c r="A14" s="78" t="s">
        <v>428</v>
      </c>
      <c r="B14" s="79">
        <v>1355</v>
      </c>
    </row>
    <row r="15" spans="1:4">
      <c r="A15" s="78" t="s">
        <v>568</v>
      </c>
      <c r="B15" s="79">
        <v>48</v>
      </c>
    </row>
    <row r="16" spans="1:4">
      <c r="A16" s="78" t="s">
        <v>569</v>
      </c>
      <c r="B16" s="63">
        <f>B14/B15</f>
        <v>28.229166666666668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7600-A2CA-4632-B2A2-6393D3E10C0F}">
  <dimension ref="A1:C11"/>
  <sheetViews>
    <sheetView zoomScale="220" zoomScaleNormal="220" workbookViewId="0">
      <selection activeCell="B14" sqref="B14"/>
    </sheetView>
  </sheetViews>
  <sheetFormatPr defaultRowHeight="13.5"/>
  <cols>
    <col min="1" max="16384" width="9" style="26"/>
  </cols>
  <sheetData>
    <row r="1" spans="1:3">
      <c r="A1" s="11" t="s">
        <v>664</v>
      </c>
      <c r="B1" s="11" t="s">
        <v>718</v>
      </c>
      <c r="C1" s="11" t="s">
        <v>12</v>
      </c>
    </row>
    <row r="2" spans="1:3">
      <c r="A2" s="13">
        <v>1</v>
      </c>
      <c r="B2" s="13" t="s">
        <v>719</v>
      </c>
      <c r="C2" s="13"/>
    </row>
    <row r="3" spans="1:3">
      <c r="A3" s="13">
        <v>2</v>
      </c>
      <c r="B3" s="13" t="s">
        <v>721</v>
      </c>
      <c r="C3" s="13"/>
    </row>
    <row r="4" spans="1:3">
      <c r="A4" s="13">
        <v>3</v>
      </c>
      <c r="B4" s="13" t="s">
        <v>720</v>
      </c>
      <c r="C4" s="13"/>
    </row>
    <row r="5" spans="1:3">
      <c r="A5" s="13">
        <v>4</v>
      </c>
      <c r="B5" s="13" t="s">
        <v>722</v>
      </c>
      <c r="C5" s="13"/>
    </row>
    <row r="6" spans="1:3">
      <c r="A6" s="13">
        <v>5</v>
      </c>
      <c r="B6" s="13" t="s">
        <v>723</v>
      </c>
      <c r="C6" s="13"/>
    </row>
    <row r="7" spans="1:3">
      <c r="A7" s="13">
        <v>6</v>
      </c>
      <c r="B7" s="13" t="s">
        <v>724</v>
      </c>
      <c r="C7" s="13"/>
    </row>
    <row r="8" spans="1:3">
      <c r="A8" s="13"/>
      <c r="B8" s="13" t="s">
        <v>725</v>
      </c>
      <c r="C8" s="13"/>
    </row>
    <row r="9" spans="1:3">
      <c r="A9" s="13"/>
      <c r="B9" s="13" t="s">
        <v>726</v>
      </c>
      <c r="C9" s="13"/>
    </row>
    <row r="10" spans="1:3">
      <c r="A10" s="13"/>
      <c r="B10" s="13" t="s">
        <v>727</v>
      </c>
      <c r="C10" s="13"/>
    </row>
    <row r="11" spans="1:3">
      <c r="A11" s="13"/>
      <c r="B11" s="13"/>
      <c r="C11" s="1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D15A-84DD-48FC-96F6-F61B6C5B1DFE}">
  <dimension ref="A1:B11"/>
  <sheetViews>
    <sheetView zoomScale="220" zoomScaleNormal="220" workbookViewId="0">
      <selection activeCell="B6" sqref="B6"/>
    </sheetView>
  </sheetViews>
  <sheetFormatPr defaultRowHeight="13.5"/>
  <sheetData>
    <row r="1" spans="1:2">
      <c r="A1" t="s">
        <v>23</v>
      </c>
      <c r="B1">
        <v>4</v>
      </c>
    </row>
    <row r="2" spans="1:2">
      <c r="A2" t="s">
        <v>100</v>
      </c>
      <c r="B2">
        <f>B1+1</f>
        <v>5</v>
      </c>
    </row>
    <row r="3" spans="1:2">
      <c r="A3" t="s">
        <v>735</v>
      </c>
      <c r="B3" t="s">
        <v>19</v>
      </c>
    </row>
    <row r="4" spans="1:2">
      <c r="A4" t="s">
        <v>404</v>
      </c>
      <c r="B4">
        <v>180</v>
      </c>
    </row>
    <row r="5" spans="1:2">
      <c r="A5" t="s">
        <v>253</v>
      </c>
      <c r="B5">
        <v>510</v>
      </c>
    </row>
    <row r="6" spans="1:2">
      <c r="A6" t="s">
        <v>142</v>
      </c>
      <c r="B6">
        <f>B5-B4</f>
        <v>330</v>
      </c>
    </row>
    <row r="7" spans="1:2">
      <c r="A7" t="s">
        <v>736</v>
      </c>
      <c r="B7">
        <v>10</v>
      </c>
    </row>
    <row r="8" spans="1:2">
      <c r="A8" t="s">
        <v>737</v>
      </c>
      <c r="B8">
        <f>B6/B7</f>
        <v>33</v>
      </c>
    </row>
    <row r="9" spans="1:2">
      <c r="A9" t="s">
        <v>738</v>
      </c>
      <c r="B9">
        <v>30000</v>
      </c>
    </row>
    <row r="10" spans="1:2">
      <c r="A10" t="s">
        <v>739</v>
      </c>
      <c r="B10">
        <f>B9*B8</f>
        <v>990000</v>
      </c>
    </row>
    <row r="11" spans="1:2">
      <c r="A11" t="s">
        <v>46</v>
      </c>
      <c r="B11">
        <f>B8</f>
        <v>33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AAFC-639A-4220-8DC4-42EABE76615D}">
  <dimension ref="A1:A11"/>
  <sheetViews>
    <sheetView zoomScale="170" zoomScaleNormal="170" workbookViewId="0">
      <selection activeCell="A9" sqref="A9"/>
    </sheetView>
  </sheetViews>
  <sheetFormatPr defaultRowHeight="13.5"/>
  <cols>
    <col min="1" max="1" width="35.75" customWidth="1"/>
    <col min="2" max="2" width="41.375" customWidth="1"/>
  </cols>
  <sheetData>
    <row r="1" spans="1:1" ht="20.25">
      <c r="A1" s="98" t="s">
        <v>643</v>
      </c>
    </row>
    <row r="2" spans="1:1">
      <c r="A2" s="13" t="s">
        <v>644</v>
      </c>
    </row>
    <row r="3" spans="1:1">
      <c r="A3" s="99" t="s">
        <v>645</v>
      </c>
    </row>
    <row r="4" spans="1:1">
      <c r="A4" s="4" t="s">
        <v>646</v>
      </c>
    </row>
    <row r="5" spans="1:1">
      <c r="A5" s="4" t="s">
        <v>647</v>
      </c>
    </row>
    <row r="6" spans="1:1">
      <c r="A6" s="4" t="s">
        <v>648</v>
      </c>
    </row>
    <row r="7" spans="1:1">
      <c r="A7" s="4" t="s">
        <v>649</v>
      </c>
    </row>
    <row r="8" spans="1:1">
      <c r="A8" s="99" t="s">
        <v>662</v>
      </c>
    </row>
    <row r="9" spans="1:1">
      <c r="A9" s="99" t="s">
        <v>689</v>
      </c>
    </row>
    <row r="10" spans="1:1">
      <c r="A10" s="4" t="s">
        <v>690</v>
      </c>
    </row>
    <row r="11" spans="1:1">
      <c r="A11" s="4" t="s">
        <v>691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0DBE-F567-44C1-8CFA-8610718366ED}">
  <dimension ref="A1:D21"/>
  <sheetViews>
    <sheetView zoomScale="130" zoomScaleNormal="130" workbookViewId="0">
      <selection activeCell="D2" sqref="D2"/>
    </sheetView>
  </sheetViews>
  <sheetFormatPr defaultRowHeight="13.5"/>
  <cols>
    <col min="2" max="2" width="9.5" bestFit="1" customWidth="1"/>
    <col min="3" max="3" width="13" bestFit="1" customWidth="1"/>
    <col min="4" max="4" width="9.5" bestFit="1" customWidth="1"/>
  </cols>
  <sheetData>
    <row r="1" spans="1:4" ht="35.25">
      <c r="A1" s="144" t="s">
        <v>631</v>
      </c>
      <c r="B1" s="145"/>
      <c r="C1" s="145"/>
      <c r="D1" s="145"/>
    </row>
    <row r="2" spans="1:4">
      <c r="A2" s="23" t="s">
        <v>89</v>
      </c>
      <c r="B2" s="23">
        <v>9499768</v>
      </c>
      <c r="C2" s="23" t="s">
        <v>627</v>
      </c>
      <c r="D2" s="23">
        <v>2700356</v>
      </c>
    </row>
    <row r="3" spans="1:4">
      <c r="A3" s="23" t="s">
        <v>625</v>
      </c>
      <c r="B3" s="23">
        <v>2445636</v>
      </c>
      <c r="C3" s="23" t="s">
        <v>628</v>
      </c>
      <c r="D3" s="23">
        <v>1012633</v>
      </c>
    </row>
    <row r="4" spans="1:4">
      <c r="A4" s="23" t="s">
        <v>626</v>
      </c>
      <c r="B4" s="23">
        <v>0</v>
      </c>
      <c r="C4" s="23" t="s">
        <v>629</v>
      </c>
      <c r="D4" s="23">
        <v>153750</v>
      </c>
    </row>
    <row r="5" spans="1:4">
      <c r="A5" s="4" t="s">
        <v>142</v>
      </c>
      <c r="B5" s="4">
        <f>D2-B2</f>
        <v>-6799412</v>
      </c>
      <c r="C5" s="4" t="s">
        <v>144</v>
      </c>
      <c r="D5" s="4">
        <f>D3-B3-B4-D4</f>
        <v>-1586753</v>
      </c>
    </row>
    <row r="6" spans="1:4">
      <c r="A6" s="4" t="s">
        <v>46</v>
      </c>
      <c r="B6" s="4">
        <v>150000</v>
      </c>
      <c r="C6" s="4" t="s">
        <v>72</v>
      </c>
      <c r="D6" s="85">
        <f>D5/B6</f>
        <v>-10.578353333333334</v>
      </c>
    </row>
    <row r="7" spans="1:4">
      <c r="A7" s="24" t="s">
        <v>64</v>
      </c>
      <c r="B7" s="24" t="s">
        <v>7</v>
      </c>
      <c r="C7" s="24" t="s">
        <v>23</v>
      </c>
      <c r="D7" s="24">
        <v>142</v>
      </c>
    </row>
    <row r="8" spans="1:4">
      <c r="A8" s="24" t="s">
        <v>24</v>
      </c>
      <c r="B8" s="24">
        <f>D7+1</f>
        <v>143</v>
      </c>
      <c r="C8" s="24" t="s">
        <v>72</v>
      </c>
      <c r="D8" s="92">
        <v>3</v>
      </c>
    </row>
    <row r="9" spans="1:4">
      <c r="A9" s="24" t="s">
        <v>380</v>
      </c>
      <c r="B9" s="24">
        <v>186875</v>
      </c>
      <c r="C9" s="24" t="s">
        <v>640</v>
      </c>
      <c r="D9" s="24">
        <f>D8*B9</f>
        <v>560625</v>
      </c>
    </row>
    <row r="10" spans="1:4">
      <c r="A10" s="93" t="s">
        <v>641</v>
      </c>
      <c r="B10" s="4">
        <v>28000</v>
      </c>
      <c r="C10" s="93" t="s">
        <v>642</v>
      </c>
      <c r="D10" s="85">
        <f>D5/B10</f>
        <v>-56.669750000000001</v>
      </c>
    </row>
    <row r="12" spans="1:4">
      <c r="A12" s="100" t="s">
        <v>652</v>
      </c>
      <c r="B12">
        <v>9</v>
      </c>
      <c r="C12" s="100" t="s">
        <v>656</v>
      </c>
      <c r="D12">
        <v>38</v>
      </c>
    </row>
    <row r="13" spans="1:4">
      <c r="A13" s="100" t="s">
        <v>653</v>
      </c>
      <c r="B13">
        <v>300</v>
      </c>
      <c r="C13" s="100" t="s">
        <v>657</v>
      </c>
      <c r="D13">
        <f>B13-D12</f>
        <v>262</v>
      </c>
    </row>
    <row r="14" spans="1:4">
      <c r="A14" s="100" t="s">
        <v>654</v>
      </c>
      <c r="B14" s="63">
        <f>B13/B12</f>
        <v>33.333333333333336</v>
      </c>
      <c r="C14" s="100" t="s">
        <v>658</v>
      </c>
      <c r="D14" s="63">
        <f>D13/B12</f>
        <v>29.111111111111111</v>
      </c>
    </row>
    <row r="15" spans="1:4">
      <c r="A15" s="100" t="s">
        <v>655</v>
      </c>
      <c r="B15" s="63">
        <f>B13/18</f>
        <v>16.666666666666668</v>
      </c>
      <c r="C15" s="100" t="s">
        <v>73</v>
      </c>
      <c r="D15" s="63">
        <f>D14/18</f>
        <v>1.617283950617284</v>
      </c>
    </row>
    <row r="19" spans="1:1">
      <c r="A19">
        <v>46</v>
      </c>
    </row>
    <row r="20" spans="1:1">
      <c r="A20">
        <v>14</v>
      </c>
    </row>
    <row r="21" spans="1:1">
      <c r="A21">
        <f>46*14</f>
        <v>644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B935-9997-47F8-B576-8A6CF1AB88ED}">
  <dimension ref="A1:D5"/>
  <sheetViews>
    <sheetView zoomScale="170" zoomScaleNormal="170" workbookViewId="0">
      <selection activeCell="D5" sqref="D5"/>
    </sheetView>
  </sheetViews>
  <sheetFormatPr defaultRowHeight="13.5"/>
  <sheetData>
    <row r="1" spans="1:4" ht="34.5">
      <c r="A1" s="146" t="s">
        <v>744</v>
      </c>
      <c r="B1" s="146"/>
      <c r="C1" s="146"/>
      <c r="D1" s="146"/>
    </row>
    <row r="2" spans="1:4">
      <c r="A2" s="11" t="s">
        <v>741</v>
      </c>
      <c r="B2" s="11" t="s">
        <v>742</v>
      </c>
      <c r="C2" s="11" t="s">
        <v>363</v>
      </c>
      <c r="D2" s="11" t="s">
        <v>743</v>
      </c>
    </row>
    <row r="3" spans="1:4">
      <c r="A3" s="13">
        <v>867</v>
      </c>
      <c r="B3" s="13">
        <v>140</v>
      </c>
      <c r="C3" s="13">
        <v>74</v>
      </c>
      <c r="D3" s="14">
        <f>A3/C3</f>
        <v>11.716216216216216</v>
      </c>
    </row>
    <row r="4" spans="1:4">
      <c r="A4" s="13">
        <v>867</v>
      </c>
      <c r="B4" s="13">
        <v>130</v>
      </c>
      <c r="C4" s="13">
        <v>72</v>
      </c>
      <c r="D4" s="14">
        <f t="shared" ref="D4:D5" si="0">A4/C4</f>
        <v>12.041666666666666</v>
      </c>
    </row>
    <row r="5" spans="1:4">
      <c r="A5" s="13">
        <v>867</v>
      </c>
      <c r="B5" s="13">
        <v>120</v>
      </c>
      <c r="C5" s="13">
        <v>71</v>
      </c>
      <c r="D5" s="14">
        <f t="shared" si="0"/>
        <v>12.211267605633802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2454-8222-4DFE-B29F-10AF665FFB5E}">
  <dimension ref="A1:B7"/>
  <sheetViews>
    <sheetView zoomScale="190" zoomScaleNormal="190" workbookViewId="0">
      <selection activeCell="B9" sqref="B9"/>
    </sheetView>
  </sheetViews>
  <sheetFormatPr defaultRowHeight="13.5"/>
  <cols>
    <col min="1" max="1" width="10.5" bestFit="1" customWidth="1"/>
  </cols>
  <sheetData>
    <row r="1" spans="1:2">
      <c r="A1">
        <v>206320</v>
      </c>
      <c r="B1" t="s">
        <v>749</v>
      </c>
    </row>
    <row r="2" spans="1:2">
      <c r="A2">
        <v>5</v>
      </c>
      <c r="B2" t="s">
        <v>745</v>
      </c>
    </row>
    <row r="3" spans="1:2">
      <c r="A3">
        <f>A1/A2</f>
        <v>41264</v>
      </c>
      <c r="B3" t="s">
        <v>748</v>
      </c>
    </row>
    <row r="4" spans="1:2">
      <c r="A4" s="4">
        <v>18000</v>
      </c>
      <c r="B4" s="4" t="s">
        <v>750</v>
      </c>
    </row>
    <row r="5" spans="1:2">
      <c r="A5" s="4">
        <f>A3*A4</f>
        <v>742752000</v>
      </c>
      <c r="B5" s="4" t="s">
        <v>751</v>
      </c>
    </row>
    <row r="6" spans="1:2">
      <c r="A6" s="23">
        <v>20000</v>
      </c>
      <c r="B6" s="23" t="s">
        <v>750</v>
      </c>
    </row>
    <row r="7" spans="1:2">
      <c r="A7" s="23">
        <f>A3*A6</f>
        <v>825280000</v>
      </c>
      <c r="B7" s="23" t="s">
        <v>751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DC14-7F9A-4E6F-ABB7-DF4BC3C68C45}">
  <dimension ref="A1:C22"/>
  <sheetViews>
    <sheetView zoomScale="180" zoomScaleNormal="180" workbookViewId="0">
      <selection activeCell="B9" sqref="B9"/>
    </sheetView>
  </sheetViews>
  <sheetFormatPr defaultRowHeight="13.5"/>
  <cols>
    <col min="1" max="1" width="11.875" bestFit="1" customWidth="1"/>
    <col min="2" max="2" width="12.125" bestFit="1" customWidth="1"/>
    <col min="3" max="3" width="7.75" bestFit="1" customWidth="1"/>
  </cols>
  <sheetData>
    <row r="1" spans="1:3" ht="25.5">
      <c r="A1" s="151" t="s">
        <v>712</v>
      </c>
      <c r="B1" s="151"/>
      <c r="C1" s="151"/>
    </row>
    <row r="2" spans="1:3">
      <c r="A2" s="24" t="s">
        <v>165</v>
      </c>
      <c r="B2" s="24" t="s">
        <v>692</v>
      </c>
      <c r="C2" s="15" t="s">
        <v>697</v>
      </c>
    </row>
    <row r="3" spans="1:3">
      <c r="A3" s="2" t="s">
        <v>0</v>
      </c>
      <c r="B3" s="2" t="s">
        <v>693</v>
      </c>
      <c r="C3" s="137" t="s">
        <v>698</v>
      </c>
    </row>
    <row r="4" spans="1:3">
      <c r="A4" s="2" t="s">
        <v>5</v>
      </c>
      <c r="B4" s="2" t="s">
        <v>705</v>
      </c>
      <c r="C4" s="137"/>
    </row>
    <row r="5" spans="1:3">
      <c r="A5" s="2" t="s">
        <v>6</v>
      </c>
      <c r="B5" s="2" t="s">
        <v>706</v>
      </c>
      <c r="C5" s="137"/>
    </row>
    <row r="6" spans="1:3">
      <c r="A6" s="2" t="s">
        <v>7</v>
      </c>
      <c r="B6" s="2" t="s">
        <v>707</v>
      </c>
      <c r="C6" s="137"/>
    </row>
    <row r="7" spans="1:3">
      <c r="A7" s="2" t="s">
        <v>8</v>
      </c>
      <c r="B7" s="2" t="s">
        <v>708</v>
      </c>
      <c r="C7" s="137"/>
    </row>
    <row r="8" spans="1:3">
      <c r="A8" s="2" t="s">
        <v>4</v>
      </c>
      <c r="B8" s="2" t="s">
        <v>709</v>
      </c>
      <c r="C8" s="137"/>
    </row>
    <row r="9" spans="1:3">
      <c r="A9" s="2" t="s">
        <v>9</v>
      </c>
      <c r="B9" s="2" t="s">
        <v>710</v>
      </c>
      <c r="C9" s="137"/>
    </row>
    <row r="10" spans="1:3">
      <c r="A10" s="2" t="s">
        <v>149</v>
      </c>
      <c r="B10" s="2" t="s">
        <v>710</v>
      </c>
      <c r="C10" s="137"/>
    </row>
    <row r="11" spans="1:3">
      <c r="A11" s="4" t="s">
        <v>440</v>
      </c>
      <c r="B11" s="4" t="s">
        <v>696</v>
      </c>
      <c r="C11" s="147" t="s">
        <v>699</v>
      </c>
    </row>
    <row r="12" spans="1:3">
      <c r="A12" s="4" t="s">
        <v>17</v>
      </c>
      <c r="B12" s="4" t="s">
        <v>694</v>
      </c>
      <c r="C12" s="147"/>
    </row>
    <row r="13" spans="1:3">
      <c r="A13" s="4" t="s">
        <v>18</v>
      </c>
      <c r="B13" s="4" t="s">
        <v>694</v>
      </c>
      <c r="C13" s="147"/>
    </row>
    <row r="14" spans="1:3">
      <c r="A14" s="4" t="s">
        <v>19</v>
      </c>
      <c r="B14" s="4" t="s">
        <v>694</v>
      </c>
      <c r="C14" s="147"/>
    </row>
    <row r="15" spans="1:3">
      <c r="A15" s="4" t="s">
        <v>20</v>
      </c>
      <c r="B15" s="4" t="s">
        <v>695</v>
      </c>
      <c r="C15" s="147"/>
    </row>
    <row r="16" spans="1:3" ht="14.25" thickBot="1">
      <c r="A16" s="4" t="s">
        <v>21</v>
      </c>
      <c r="B16" s="4" t="s">
        <v>695</v>
      </c>
      <c r="C16" s="147"/>
    </row>
    <row r="17" spans="1:3" ht="15" thickTop="1" thickBot="1">
      <c r="A17" s="106" t="s">
        <v>56</v>
      </c>
      <c r="B17" s="106" t="s">
        <v>700</v>
      </c>
      <c r="C17" s="148" t="s">
        <v>711</v>
      </c>
    </row>
    <row r="18" spans="1:3" ht="15" thickTop="1" thickBot="1">
      <c r="A18" s="106" t="s">
        <v>701</v>
      </c>
      <c r="B18" s="106">
        <v>10</v>
      </c>
      <c r="C18" s="149"/>
    </row>
    <row r="19" spans="1:3" ht="15" thickTop="1" thickBot="1">
      <c r="A19" s="106" t="s">
        <v>702</v>
      </c>
      <c r="B19" s="106">
        <v>10</v>
      </c>
      <c r="C19" s="149"/>
    </row>
    <row r="20" spans="1:3" ht="15" thickTop="1" thickBot="1">
      <c r="A20" s="106" t="s">
        <v>703</v>
      </c>
      <c r="B20" s="106">
        <v>10</v>
      </c>
      <c r="C20" s="149"/>
    </row>
    <row r="21" spans="1:3" ht="15" thickTop="1" thickBot="1">
      <c r="A21" s="106" t="s">
        <v>704</v>
      </c>
      <c r="B21" s="106">
        <v>10</v>
      </c>
      <c r="C21" s="150"/>
    </row>
    <row r="22" spans="1:3" ht="14.25" thickTop="1"/>
  </sheetData>
  <mergeCells count="4">
    <mergeCell ref="C11:C16"/>
    <mergeCell ref="C3:C10"/>
    <mergeCell ref="C17:C21"/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暗器技巧</vt:lpstr>
      <vt:lpstr>化圣</vt:lpstr>
      <vt:lpstr>备忘录</vt:lpstr>
      <vt:lpstr>角色升级</vt:lpstr>
      <vt:lpstr>未来战略</vt:lpstr>
      <vt:lpstr>计算器</vt:lpstr>
      <vt:lpstr>神兵图鉴</vt:lpstr>
      <vt:lpstr>金银锦盒</vt:lpstr>
      <vt:lpstr>渡劫预算</vt:lpstr>
      <vt:lpstr>白虎堂赏金任务</vt:lpstr>
      <vt:lpstr>师门技能</vt:lpstr>
      <vt:lpstr>烹饪品质</vt:lpstr>
      <vt:lpstr>生活技能</vt:lpstr>
      <vt:lpstr>修炼技能</vt:lpstr>
      <vt:lpstr>宝宝修炼</vt:lpstr>
      <vt:lpstr>打图350次</vt:lpstr>
      <vt:lpstr>175生活技能</vt:lpstr>
      <vt:lpstr>点卡问题</vt:lpstr>
      <vt:lpstr>三级药仓库</vt:lpstr>
      <vt:lpstr>烹饪仓库</vt:lpstr>
      <vt:lpstr>家具仓库</vt:lpstr>
      <vt:lpstr>赏金任务</vt:lpstr>
      <vt:lpstr>超级富豪</vt:lpstr>
      <vt:lpstr>175级</vt:lpstr>
      <vt:lpstr>175级师门技能</vt:lpstr>
      <vt:lpstr>飞升后</vt:lpstr>
      <vt:lpstr>师门技能最高限制</vt:lpstr>
      <vt:lpstr>师门技能最低限制</vt:lpstr>
      <vt:lpstr>飞升技能</vt:lpstr>
      <vt:lpstr>飞升经验</vt:lpstr>
      <vt:lpstr>巧匠之术</vt:lpstr>
      <vt:lpstr>剧情技能</vt:lpstr>
      <vt:lpstr>跑商价格</vt:lpstr>
      <vt:lpstr>房屋环境</vt:lpstr>
      <vt:lpstr>中药医理</vt:lpstr>
      <vt:lpstr>强身术</vt:lpstr>
      <vt:lpstr>人物升级</vt:lpstr>
      <vt:lpstr>打造技巧</vt:lpstr>
      <vt:lpstr>裁缝技巧</vt:lpstr>
      <vt:lpstr>炼金术</vt:lpstr>
      <vt:lpstr>搬家预算</vt:lpstr>
      <vt:lpstr>淬灵之术</vt:lpstr>
      <vt:lpstr>副本</vt:lpstr>
      <vt:lpstr>法术修炼</vt:lpstr>
    </vt:vector>
  </TitlesOfParts>
  <Company>www.liyongsheng.com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liyongsheng</dc:creator>
  <cp:lastModifiedBy>永生 李</cp:lastModifiedBy>
  <dcterms:created xsi:type="dcterms:W3CDTF">2017-07-10T10:37:26Z</dcterms:created>
  <dcterms:modified xsi:type="dcterms:W3CDTF">2023-12-08T00:54:00Z</dcterms:modified>
</cp:coreProperties>
</file>